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igitalgojp.sharepoint.com/sites/MIC_FS00004/Lib0007/05_財政健全化係/【検討中】フォルダ/08【大分類】報道/【中分類】報道/18【小分類：03廃】、【小分類：2028.3.31 廃】2025（R7）年度報道発表/★HP更新（健全化法ページ）/251210 R6決算算定様式等データ/健全化判断比率の算定様式/"/>
    </mc:Choice>
  </mc:AlternateContent>
  <xr:revisionPtr revIDLastSave="1922" documentId="13_ncr:1_{16D547AE-B1FE-4C2F-BE87-6392B0DDBBFD}" xr6:coauthVersionLast="47" xr6:coauthVersionMax="47" xr10:uidLastSave="{A2F41764-B264-47B9-BDAA-518F842F0F8C}"/>
  <bookViews>
    <workbookView xWindow="-120" yWindow="-16320" windowWidth="29040" windowHeight="15720" tabRatio="948" firstSheet="19" activeTab="33" xr2:uid="{00000000-000D-0000-FFFF-FFFF00000000}"/>
  </bookViews>
  <sheets>
    <sheet name="総括表" sheetId="1" r:id="rId1"/>
    <sheet name="財政力附表" sheetId="2" r:id="rId2"/>
    <sheet name="道路橋りょう費" sheetId="3" r:id="rId3"/>
    <sheet name="河川費" sheetId="4" r:id="rId4"/>
    <sheet name="港湾費（港湾）" sheetId="5" r:id="rId5"/>
    <sheet name="港湾費（漁港）" sheetId="6" r:id="rId6"/>
    <sheet name="高等学校費" sheetId="7" r:id="rId7"/>
    <sheet name="衛生費" sheetId="35" r:id="rId8"/>
    <sheet name="附表" sheetId="36" r:id="rId9"/>
    <sheet name="注" sheetId="37" r:id="rId10"/>
    <sheet name="こども子育て費" sheetId="8" r:id="rId11"/>
    <sheet name="高齢者保健福祉費" sheetId="12" r:id="rId12"/>
    <sheet name="農業行政費(1)" sheetId="13" r:id="rId13"/>
    <sheet name="農業行政費(2)" sheetId="14" r:id="rId14"/>
    <sheet name="林野行政費" sheetId="39" r:id="rId15"/>
    <sheet name="地域振興費・その１ " sheetId="16" r:id="rId16"/>
    <sheet name="地域振興費・その２ " sheetId="17" r:id="rId17"/>
    <sheet name="地域振興費・その３" sheetId="18" r:id="rId18"/>
    <sheet name="附表１（財政力補正係数）" sheetId="19" r:id="rId19"/>
    <sheet name="附表２（新幹線割増） " sheetId="20" r:id="rId20"/>
    <sheet name="附表３（財政力係数）" sheetId="21" r:id="rId21"/>
    <sheet name="附表４（財政力指数）" sheetId="22" r:id="rId22"/>
    <sheet name="標準財政規模" sheetId="23" r:id="rId23"/>
    <sheet name="災害復旧費" sheetId="24" r:id="rId24"/>
    <sheet name="補正（10以前）" sheetId="25" r:id="rId25"/>
    <sheet name="補正（11以降）" sheetId="26" r:id="rId26"/>
    <sheet name="減収補填債" sheetId="27" r:id="rId27"/>
    <sheet name="臨時財政特例" sheetId="28" state="hidden" r:id="rId28"/>
    <sheet name="財源対策債" sheetId="29" r:id="rId29"/>
    <sheet name="減税補填債" sheetId="30" r:id="rId30"/>
    <sheet name="臨時財政対策" sheetId="31" r:id="rId31"/>
    <sheet name="緊防債" sheetId="32" r:id="rId32"/>
    <sheet name="国土強靭化" sheetId="33" r:id="rId33"/>
    <sheet name="その他公債費" sheetId="34" r:id="rId34"/>
  </sheets>
  <definedNames>
    <definedName name="_xlnm.Print_Area" localSheetId="10">こども子育て費!$A$1:$K$70</definedName>
    <definedName name="_xlnm.Print_Area" localSheetId="7">衛生費!$A$1:$L$369</definedName>
    <definedName name="_xlnm.Print_Area" localSheetId="3">河川費!$A$1:$K$67</definedName>
    <definedName name="_xlnm.Print_Area" localSheetId="23">災害復旧費!$A$1:$AL$55</definedName>
    <definedName name="_xlnm.Print_Area" localSheetId="15">'地域振興費・その１ '!$A$1:$K$163</definedName>
    <definedName name="_xlnm.Print_Area" localSheetId="16">'地域振興費・その２ '!$A$1:$K$499</definedName>
    <definedName name="_xlnm.Print_Area" localSheetId="17">地域振興費・その３!$A$1:$K$712</definedName>
    <definedName name="_xlnm.Print_Area" localSheetId="2">道路橋りょう費!$A$1:$K$231</definedName>
    <definedName name="_xlnm.Print_Area" localSheetId="20">'附表３（財政力係数）'!$A$1:$AM$53</definedName>
    <definedName name="_xlnm.Print_Area" localSheetId="14">林野行政費!$A$1:$L$47</definedName>
    <definedName name="_xlnm.Print_Area" localSheetId="30">臨時財政対策!$A$1:$K$35</definedName>
  </definedNames>
  <calcPr calcId="191028"/>
  <customWorkbookViews>
    <customWorkbookView name="佐々木　俊輔 - 個人用ビュー" guid="{0BABB45E-2E04-4EF9-B6DB-A3C90737BC1D}" mergeInterval="0" personalView="1" xWindow="-1920" yWindow="-110" windowWidth="960" windowHeight="1160" tabRatio="800" activeSheetId="16"/>
    <customWorkbookView name="津村　優多(912374) - 個人用ビュー" guid="{51EA80E5-8A40-457F-BD3B-5254392D47AE}" mergeInterval="0" personalView="1" maximized="1" xWindow="-11" yWindow="-11" windowWidth="1942" windowHeight="1042" tabRatio="800" activeSheetId="4"/>
    <customWorkbookView name="中島 - 個人用ビュー" guid="{69464F70-16F9-4136-87AF-D70A02C3B76C}" mergeInterval="0" personalView="1" maximized="1" xWindow="-1928" yWindow="-8" windowWidth="1936" windowHeight="1216" tabRatio="800" activeSheetId="1" showComments="commIndAndComment"/>
    <customWorkbookView name="齋野　映輔(013722) - 個人用ビュー" guid="{D2B5EC5D-6E54-47E5-91DA-BD5989BD188A}" mergeInterval="0" personalView="1" maximized="1" xWindow="70" yWindow="-8" windowWidth="1858" windowHeight="1216" tabRatio="800" activeSheetId="3"/>
    <customWorkbookView name="池田　幸優(014700) - 個人用ビュー" guid="{7638A293-2517-4C0E-9B00-4D7C5CE7FD01}" mergeInterval="0" personalView="1" maximized="1" xWindow="1912" yWindow="-8" windowWidth="1936" windowHeight="1056" tabRatio="800" activeSheetId="11"/>
    <customWorkbookView name="堀田　大介 - 個人用ビュー" guid="{52797262-6142-4579-A585-EF778AE1B777}" mergeInterval="0" personalView="1" maximized="1" xWindow="-11" yWindow="-11" windowWidth="1942" windowHeight="1042" tabRatio="800" activeSheetId="5"/>
    <customWorkbookView name="八木　聡(016520) - 個人用ビュー" guid="{88309E32-0F84-4306-A278-4798D3F83810}" mergeInterval="0" personalView="1" maximized="1" xWindow="-11" yWindow="-11" windowWidth="1942" windowHeight="1042" tabRatio="800" activeSheetId="12" showComments="commIndAndComment"/>
    <customWorkbookView name="廣邊　健太郎(014400) - 個人用ビュー" guid="{82097881-6F01-409B-9626-09347A86C944}" mergeInterval="0" personalView="1" maximized="1" xWindow="56" yWindow="-8" windowWidth="1872" windowHeight="1096" tabRatio="874" activeSheetId="15"/>
    <customWorkbookView name="谷地元　健斗(911710) - 個人用ビュー" guid="{C4E6220D-41C8-40B2-AF0A-6EEC54FEFC3B}" mergeInterval="0" personalView="1" maximized="1" xWindow="-11" yWindow="-11" windowWidth="1942" windowHeight="1042" tabRatio="874" activeSheetId="22"/>
    <customWorkbookView name="谷　悠一郎(015695) - 個人用ビュー" guid="{67812C5A-1D79-4D20-9561-724B7A740687}" mergeInterval="0" personalView="1" maximized="1" xWindow="-9" yWindow="-9" windowWidth="1938" windowHeight="1048" tabRatio="874" activeSheetId="12" showComments="commIndAndComment"/>
    <customWorkbookView name="佐藤　龍馬(015160) - 個人用ビュー" guid="{C437A408-6157-48A1-8109-95F4DC2109CD}" mergeInterval="0" personalView="1" maximized="1" xWindow="-8" yWindow="-8" windowWidth="1936" windowHeight="1056" tabRatio="874" activeSheetId="5"/>
    <customWorkbookView name="朝久野　光(911245) - 個人用ビュー" guid="{A9FD053A-4046-4DCB-BFF9-69FBE35E214B}" mergeInterval="0" personalView="1" maximized="1" xWindow="-8" yWindow="-8" windowWidth="1936" windowHeight="1056" tabRatio="874" activeSheetId="4"/>
    <customWorkbookView name="横山　悠太(911242) - 個人用ビュー" guid="{8D42FC69-A302-4509-9149-10B34FBDD5FD}" mergeInterval="0" personalView="1" maximized="1" xWindow="-9" yWindow="-9" windowWidth="1938" windowHeight="1048" tabRatio="874" activeSheetId="13"/>
    <customWorkbookView name="交付税課 - 個人用ビュー" guid="{E8C7F1C9-9D7F-4A64-A2AD-2F44BD3A3BD2}" mergeInterval="0" personalView="1" maximized="1" xWindow="1" yWindow="1" windowWidth="1436" windowHeight="674" tabRatio="874" activeSheetId="2"/>
    <customWorkbookView name="010347 - 個人用ビュー" guid="{186D98DC-D35D-4B9E-8825-364C651E4C67}" mergeInterval="0" personalView="1" maximized="1" xWindow="1" yWindow="1" windowWidth="1396" windowHeight="824" tabRatio="874" activeSheetId="11"/>
    <customWorkbookView name="010937 - 個人用ビュー" guid="{B561B137-3699-4FA9-8524-BB68B904777D}" mergeInterval="0" personalView="1" maximized="1" xWindow="1" yWindow="1" windowWidth="1396" windowHeight="824" tabRatio="874" activeSheetId="1"/>
    <customWorkbookView name="和田克彦 - 個人用ビュー" guid="{67DAEC92-6E56-40F2-8420-1A0C9C11A227}" mergeInterval="0" personalView="1" maximized="1" xWindow="1" yWindow="1" windowWidth="1042" windowHeight="530" tabRatio="874" activeSheetId="14"/>
    <customWorkbookView name="010348 - 個人用ビュー" guid="{E5AAB5D4-866A-40A4-BD2A-91E3D1522FB7}" mergeInterval="0" personalView="1" maximized="1" xWindow="1" yWindow="1" windowWidth="1396" windowHeight="824" tabRatio="874" activeSheetId="12"/>
    <customWorkbookView name="007169 - 個人用ビュー" guid="{9ECE7ECB-A6AB-4CE1-B785-06EDCCF0D87B}" mergeInterval="0" personalView="1" maximized="1" xWindow="1" yWindow="1" windowWidth="1396" windowHeight="824" tabRatio="874" activeSheetId="3"/>
    <customWorkbookView name="905543 - 個人用ビュー" guid="{85D9440D-E941-4118-8A88-6E3224C6294C}" mergeInterval="0" personalView="1" maximized="1" xWindow="1" yWindow="1" windowWidth="1396" windowHeight="811" tabRatio="874" activeSheetId="1"/>
    <customWorkbookView name="906013 - 個人用ビュー" guid="{091C5B97-CD32-4120-8AA6-C8A4EB877CC4}" mergeInterval="0" personalView="1" maximized="1" xWindow="1" yWindow="1" windowWidth="1396" windowHeight="824" tabRatio="874" activeSheetId="14"/>
    <customWorkbookView name="佐々木　泉(911412) - 個人用ビュー" guid="{ABA71FD7-2F20-4D89-9682-086673B2D428}" mergeInterval="0" personalView="1" maximized="1" xWindow="-11" yWindow="-11" windowWidth="1942" windowHeight="1042" tabRatio="874" activeSheetId="6"/>
    <customWorkbookView name="高添　幸博(911709) - 個人用ビュー" guid="{28B27DAA-D495-4FE0-A4B0-318BBC5296C8}" mergeInterval="0" personalView="1" maximized="1" xWindow="-11" yWindow="-11" windowWidth="1942" windowHeight="1042" tabRatio="874" activeSheetId="7"/>
    <customWorkbookView name="黒田　祐介(012457) - 個人用ビュー" guid="{E39192D6-5293-4E96-A0BA-106405229387}" mergeInterval="0" personalView="1" maximized="1" xWindow="-11" yWindow="-11" windowWidth="1942" windowHeight="1042" tabRatio="874" activeSheetId="3"/>
    <customWorkbookView name="山内　雄太(015187) - 個人用ビュー" guid="{B0D27BBA-DB06-47F7-8459-5413A1184B9F}" mergeInterval="0" personalView="1" xWindow="2" yWindow="1" windowWidth="911" windowHeight="1078" tabRatio="874" activeSheetId="9"/>
    <customWorkbookView name="小山　泰輝(912161) - 個人用ビュー" guid="{5F692ADD-693B-4092-83D3-FB87A19A0587}" mergeInterval="0" personalView="1" xWindow="960" windowWidth="960" windowHeight="1160" tabRatio="80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J343" i="18"/>
  <c r="J67" i="8" l="1"/>
  <c r="R18" i="2" l="1"/>
  <c r="J148" i="17"/>
  <c r="J186" i="17"/>
  <c r="J174" i="17" l="1"/>
  <c r="J176" i="17" s="1"/>
  <c r="J231" i="3" l="1"/>
  <c r="J210" i="3"/>
  <c r="J228" i="3"/>
  <c r="I28" i="12"/>
  <c r="J66" i="8"/>
  <c r="J58" i="8"/>
  <c r="J59" i="8" s="1"/>
  <c r="J51" i="8"/>
  <c r="J52" i="8" s="1"/>
  <c r="J43" i="8"/>
  <c r="J44" i="8" s="1"/>
  <c r="J35" i="8"/>
  <c r="I26" i="12"/>
  <c r="J24" i="8"/>
  <c r="J13" i="8"/>
  <c r="J225" i="3"/>
  <c r="J207" i="3"/>
  <c r="J164" i="3"/>
  <c r="J143" i="3"/>
  <c r="J346" i="18"/>
  <c r="J570" i="18"/>
  <c r="J649" i="18"/>
  <c r="J704" i="18"/>
  <c r="J696" i="18"/>
  <c r="J159" i="16"/>
  <c r="J133" i="16"/>
  <c r="J106" i="16"/>
  <c r="J57" i="16"/>
  <c r="J30" i="16"/>
  <c r="C54" i="23"/>
  <c r="Z34" i="20" l="1"/>
  <c r="Z33" i="20"/>
  <c r="Z32" i="20"/>
  <c r="Z31" i="20"/>
  <c r="Z30" i="20"/>
  <c r="Z29" i="20"/>
  <c r="Z28" i="20"/>
  <c r="Z27" i="20"/>
  <c r="Z26" i="20"/>
  <c r="Z25" i="20"/>
  <c r="Z24" i="20"/>
  <c r="Z23" i="20"/>
  <c r="Z22" i="20"/>
  <c r="Z21" i="20"/>
  <c r="Z20" i="20"/>
  <c r="Z19" i="20"/>
  <c r="Z18" i="20"/>
  <c r="Z17" i="20"/>
  <c r="Z16" i="20"/>
  <c r="Z15" i="20"/>
  <c r="Z14" i="20"/>
  <c r="Z13" i="20"/>
  <c r="Z12" i="20"/>
  <c r="Z11" i="20"/>
  <c r="Z10" i="20"/>
  <c r="Z9" i="20"/>
  <c r="Z8" i="20"/>
  <c r="Z7" i="20"/>
  <c r="Z6" i="20"/>
  <c r="Z35" i="20" l="1"/>
  <c r="J702" i="18"/>
  <c r="J694" i="18"/>
  <c r="J684" i="18"/>
  <c r="B684" i="18"/>
  <c r="J683" i="18"/>
  <c r="J686" i="18" s="1"/>
  <c r="J674" i="18"/>
  <c r="B674" i="18"/>
  <c r="J673" i="18"/>
  <c r="J676" i="18" s="1"/>
  <c r="J665" i="18"/>
  <c r="J664" i="18"/>
  <c r="J663" i="18"/>
  <c r="J662" i="18"/>
  <c r="J661" i="18"/>
  <c r="J660" i="18"/>
  <c r="J659" i="18"/>
  <c r="J658" i="18"/>
  <c r="J657" i="18"/>
  <c r="J656" i="18"/>
  <c r="B656" i="18"/>
  <c r="B657" i="18" s="1"/>
  <c r="B658" i="18" s="1"/>
  <c r="B659" i="18" s="1"/>
  <c r="B660" i="18" s="1"/>
  <c r="B661" i="18" s="1"/>
  <c r="B662" i="18" s="1"/>
  <c r="B663" i="18" s="1"/>
  <c r="B664" i="18" s="1"/>
  <c r="B665" i="18" s="1"/>
  <c r="J655" i="18"/>
  <c r="J647" i="18"/>
  <c r="J646" i="18"/>
  <c r="J645" i="18"/>
  <c r="J644" i="18"/>
  <c r="J643" i="18"/>
  <c r="J642" i="18"/>
  <c r="J641" i="18"/>
  <c r="J640" i="18"/>
  <c r="J639" i="18"/>
  <c r="J638" i="18"/>
  <c r="J637" i="18"/>
  <c r="J636" i="18"/>
  <c r="B636" i="18"/>
  <c r="B637" i="18" s="1"/>
  <c r="B638" i="18" s="1"/>
  <c r="B639" i="18" s="1"/>
  <c r="B640" i="18" s="1"/>
  <c r="B641" i="18" s="1"/>
  <c r="B642" i="18" s="1"/>
  <c r="B643" i="18" s="1"/>
  <c r="B644" i="18" s="1"/>
  <c r="B645" i="18" s="1"/>
  <c r="B646" i="18" s="1"/>
  <c r="B647" i="18" s="1"/>
  <c r="J635" i="18"/>
  <c r="J627" i="18"/>
  <c r="J626" i="18"/>
  <c r="J625" i="18"/>
  <c r="J624" i="18"/>
  <c r="J623" i="18"/>
  <c r="J622" i="18"/>
  <c r="J621" i="18"/>
  <c r="J620" i="18"/>
  <c r="J619" i="18"/>
  <c r="J618" i="18"/>
  <c r="J617" i="18"/>
  <c r="J616" i="18"/>
  <c r="J615" i="18"/>
  <c r="J614" i="18"/>
  <c r="J613" i="18"/>
  <c r="J612" i="18"/>
  <c r="J611" i="18"/>
  <c r="J610" i="18"/>
  <c r="J609" i="18"/>
  <c r="J608" i="18"/>
  <c r="J607" i="18"/>
  <c r="J606" i="18"/>
  <c r="J605" i="18"/>
  <c r="J604" i="18"/>
  <c r="J603" i="18"/>
  <c r="J602" i="18"/>
  <c r="J601" i="18"/>
  <c r="J600" i="18"/>
  <c r="J599" i="18"/>
  <c r="J598" i="18"/>
  <c r="J597" i="18"/>
  <c r="J596" i="18"/>
  <c r="J595" i="18"/>
  <c r="J594" i="18"/>
  <c r="J593" i="18"/>
  <c r="J592" i="18"/>
  <c r="J591" i="18"/>
  <c r="J590" i="18"/>
  <c r="J589" i="18"/>
  <c r="J588" i="18"/>
  <c r="J587" i="18"/>
  <c r="J586" i="18"/>
  <c r="J585" i="18"/>
  <c r="J584" i="18"/>
  <c r="J583" i="18"/>
  <c r="J582" i="18"/>
  <c r="J581" i="18"/>
  <c r="J580" i="18"/>
  <c r="J579" i="18"/>
  <c r="J578" i="18"/>
  <c r="B578" i="18"/>
  <c r="B580" i="18" s="1"/>
  <c r="B582" i="18" s="1"/>
  <c r="B584" i="18" s="1"/>
  <c r="B586" i="18" s="1"/>
  <c r="B588" i="18" s="1"/>
  <c r="B590" i="18" s="1"/>
  <c r="B592" i="18" s="1"/>
  <c r="B595" i="18" s="1"/>
  <c r="B598" i="18" s="1"/>
  <c r="B601" i="18" s="1"/>
  <c r="B604" i="18" s="1"/>
  <c r="B607" i="18" s="1"/>
  <c r="B610" i="18" s="1"/>
  <c r="B613" i="18" s="1"/>
  <c r="B616" i="18" s="1"/>
  <c r="B619" i="18" s="1"/>
  <c r="B622" i="18" s="1"/>
  <c r="B625" i="18" s="1"/>
  <c r="J577" i="18"/>
  <c r="J576" i="18"/>
  <c r="J568" i="18"/>
  <c r="J567" i="18"/>
  <c r="J566" i="18"/>
  <c r="J565" i="18"/>
  <c r="J564" i="18"/>
  <c r="J563" i="18"/>
  <c r="J562" i="18"/>
  <c r="J561" i="18"/>
  <c r="J560" i="18"/>
  <c r="J559" i="18"/>
  <c r="J558" i="18"/>
  <c r="J557" i="18"/>
  <c r="B557" i="18"/>
  <c r="B558" i="18" s="1"/>
  <c r="B559" i="18" s="1"/>
  <c r="B560" i="18" s="1"/>
  <c r="B561" i="18" s="1"/>
  <c r="B562" i="18" s="1"/>
  <c r="B563" i="18" s="1"/>
  <c r="B564" i="18" s="1"/>
  <c r="B565" i="18" s="1"/>
  <c r="B566" i="18" s="1"/>
  <c r="B567" i="18" s="1"/>
  <c r="B568" i="18" s="1"/>
  <c r="J556" i="18"/>
  <c r="J548" i="18"/>
  <c r="J547" i="18"/>
  <c r="J546" i="18"/>
  <c r="J545" i="18"/>
  <c r="J544" i="18"/>
  <c r="J543" i="18"/>
  <c r="J542" i="18"/>
  <c r="J541" i="18"/>
  <c r="J540" i="18"/>
  <c r="J539" i="18"/>
  <c r="J538" i="18"/>
  <c r="J537" i="18"/>
  <c r="J536" i="18"/>
  <c r="J535" i="18"/>
  <c r="J534" i="18"/>
  <c r="J533" i="18"/>
  <c r="J532" i="18"/>
  <c r="J531" i="18"/>
  <c r="J530" i="18"/>
  <c r="J529" i="18"/>
  <c r="J528" i="18"/>
  <c r="J527" i="18"/>
  <c r="J526" i="18"/>
  <c r="J525" i="18"/>
  <c r="J524" i="18"/>
  <c r="J523" i="18"/>
  <c r="B523" i="18"/>
  <c r="B524" i="18" s="1"/>
  <c r="B525" i="18" s="1"/>
  <c r="B526" i="18" s="1"/>
  <c r="B527" i="18" s="1"/>
  <c r="B528" i="18" s="1"/>
  <c r="B529" i="18" s="1"/>
  <c r="B531" i="18" s="1"/>
  <c r="B533" i="18" s="1"/>
  <c r="B535" i="18" s="1"/>
  <c r="B537" i="18" s="1"/>
  <c r="B539" i="18" s="1"/>
  <c r="B541" i="18" s="1"/>
  <c r="B543" i="18" s="1"/>
  <c r="B545" i="18" s="1"/>
  <c r="B547" i="18" s="1"/>
  <c r="J522" i="18"/>
  <c r="J514" i="18"/>
  <c r="J516" i="18" s="1"/>
  <c r="J505" i="18"/>
  <c r="J504" i="18"/>
  <c r="J503" i="18"/>
  <c r="J502" i="18"/>
  <c r="J501" i="18"/>
  <c r="J500" i="18"/>
  <c r="B500" i="18"/>
  <c r="B501" i="18" s="1"/>
  <c r="B502" i="18" s="1"/>
  <c r="B503" i="18" s="1"/>
  <c r="B504" i="18" s="1"/>
  <c r="B505" i="18" s="1"/>
  <c r="J499" i="18"/>
  <c r="J490" i="18"/>
  <c r="J489" i="18"/>
  <c r="J488" i="18"/>
  <c r="J487" i="18"/>
  <c r="J486" i="18"/>
  <c r="J485" i="18"/>
  <c r="B485" i="18"/>
  <c r="B486" i="18" s="1"/>
  <c r="B487" i="18" s="1"/>
  <c r="B488" i="18" s="1"/>
  <c r="B489" i="18" s="1"/>
  <c r="B490" i="18" s="1"/>
  <c r="J484" i="18"/>
  <c r="J475" i="18"/>
  <c r="J474" i="18"/>
  <c r="J473" i="18"/>
  <c r="J472" i="18"/>
  <c r="J471" i="18"/>
  <c r="J470" i="18"/>
  <c r="J469" i="18"/>
  <c r="B469" i="18"/>
  <c r="B470" i="18" s="1"/>
  <c r="B471" i="18" s="1"/>
  <c r="B472" i="18" s="1"/>
  <c r="B473" i="18" s="1"/>
  <c r="B474" i="18" s="1"/>
  <c r="B475" i="18" s="1"/>
  <c r="J468" i="18"/>
  <c r="J460" i="18"/>
  <c r="J461" i="18" s="1"/>
  <c r="J452" i="18"/>
  <c r="J453" i="18" s="1"/>
  <c r="J443" i="18"/>
  <c r="J442" i="18"/>
  <c r="J441" i="18"/>
  <c r="J440" i="18"/>
  <c r="J439" i="18"/>
  <c r="J438" i="18"/>
  <c r="J437" i="18"/>
  <c r="J436" i="18"/>
  <c r="J435" i="18"/>
  <c r="J434" i="18"/>
  <c r="J433" i="18"/>
  <c r="J432" i="18"/>
  <c r="J431" i="18"/>
  <c r="J430" i="18"/>
  <c r="J429" i="18"/>
  <c r="J428" i="18"/>
  <c r="B428" i="18"/>
  <c r="B429" i="18" s="1"/>
  <c r="B430" i="18" s="1"/>
  <c r="B431" i="18" s="1"/>
  <c r="B432" i="18" s="1"/>
  <c r="B433" i="18" s="1"/>
  <c r="B434" i="18" s="1"/>
  <c r="B435" i="18" s="1"/>
  <c r="B436" i="18" s="1"/>
  <c r="B437" i="18" s="1"/>
  <c r="B438" i="18" s="1"/>
  <c r="B439" i="18" s="1"/>
  <c r="B440" i="18" s="1"/>
  <c r="B441" i="18" s="1"/>
  <c r="B442" i="18" s="1"/>
  <c r="B443" i="18" s="1"/>
  <c r="J427" i="18"/>
  <c r="J419" i="18"/>
  <c r="J418" i="18"/>
  <c r="J417" i="18"/>
  <c r="J416" i="18"/>
  <c r="J415" i="18"/>
  <c r="J414" i="18"/>
  <c r="J413" i="18"/>
  <c r="J412" i="18"/>
  <c r="J411" i="18"/>
  <c r="J410" i="18"/>
  <c r="J409" i="18"/>
  <c r="J408" i="18"/>
  <c r="J407" i="18"/>
  <c r="J406" i="18"/>
  <c r="J405" i="18"/>
  <c r="J404" i="18"/>
  <c r="J403" i="18"/>
  <c r="J402" i="18"/>
  <c r="B402" i="18"/>
  <c r="B403" i="18" s="1"/>
  <c r="B404" i="18" s="1"/>
  <c r="B405" i="18" s="1"/>
  <c r="B406" i="18" s="1"/>
  <c r="B407" i="18" s="1"/>
  <c r="B408" i="18" s="1"/>
  <c r="B409" i="18" s="1"/>
  <c r="B410" i="18" s="1"/>
  <c r="B411" i="18" s="1"/>
  <c r="B412" i="18" s="1"/>
  <c r="B413" i="18" s="1"/>
  <c r="B414" i="18" s="1"/>
  <c r="B415" i="18" s="1"/>
  <c r="B416" i="18" s="1"/>
  <c r="B417" i="18" s="1"/>
  <c r="B418" i="18" s="1"/>
  <c r="B419" i="18" s="1"/>
  <c r="J401" i="18"/>
  <c r="J393" i="18"/>
  <c r="J392" i="18"/>
  <c r="J391" i="18"/>
  <c r="J390" i="18"/>
  <c r="J389" i="18"/>
  <c r="J388" i="18"/>
  <c r="J380" i="18"/>
  <c r="J379" i="18"/>
  <c r="J378" i="18"/>
  <c r="J377" i="18"/>
  <c r="J376" i="18"/>
  <c r="J375" i="18"/>
  <c r="J374" i="18"/>
  <c r="J373" i="18"/>
  <c r="J372" i="18"/>
  <c r="J371" i="18"/>
  <c r="J370" i="18"/>
  <c r="J369" i="18"/>
  <c r="J368" i="18"/>
  <c r="J367" i="18"/>
  <c r="J366" i="18"/>
  <c r="J365" i="18"/>
  <c r="J364" i="18"/>
  <c r="J363" i="18"/>
  <c r="J362" i="18"/>
  <c r="J361" i="18"/>
  <c r="J360" i="18"/>
  <c r="J359" i="18"/>
  <c r="J358" i="18"/>
  <c r="J357" i="18"/>
  <c r="J356" i="18"/>
  <c r="J355" i="18"/>
  <c r="J354" i="18"/>
  <c r="J353" i="18"/>
  <c r="B353" i="18"/>
  <c r="B354" i="18" s="1"/>
  <c r="B355" i="18" s="1"/>
  <c r="B356" i="18" s="1"/>
  <c r="B357" i="18" s="1"/>
  <c r="B358" i="18" s="1"/>
  <c r="B359" i="18" s="1"/>
  <c r="B360" i="18" s="1"/>
  <c r="B361" i="18" s="1"/>
  <c r="B362" i="18" s="1"/>
  <c r="B363" i="18" s="1"/>
  <c r="B364" i="18" s="1"/>
  <c r="B365" i="18" s="1"/>
  <c r="B366" i="18" s="1"/>
  <c r="B367" i="18" s="1"/>
  <c r="B368" i="18" s="1"/>
  <c r="B369" i="18" s="1"/>
  <c r="B370" i="18" s="1"/>
  <c r="B371" i="18" s="1"/>
  <c r="B372" i="18" s="1"/>
  <c r="B373" i="18" s="1"/>
  <c r="B374" i="18" s="1"/>
  <c r="B375" i="18" s="1"/>
  <c r="B376" i="18" s="1"/>
  <c r="B377" i="18" s="1"/>
  <c r="B378" i="18" s="1"/>
  <c r="B379" i="18" s="1"/>
  <c r="B380" i="18" s="1"/>
  <c r="J352" i="18"/>
  <c r="J344" i="18"/>
  <c r="J342" i="18"/>
  <c r="J341" i="18"/>
  <c r="J340" i="18"/>
  <c r="J339" i="18"/>
  <c r="J338" i="18"/>
  <c r="J337" i="18"/>
  <c r="J336" i="18"/>
  <c r="J335" i="18"/>
  <c r="J334" i="18"/>
  <c r="J333" i="18"/>
  <c r="J332" i="18"/>
  <c r="J331" i="18"/>
  <c r="J330" i="18"/>
  <c r="J329" i="18"/>
  <c r="J328" i="18"/>
  <c r="J327" i="18"/>
  <c r="J326" i="18"/>
  <c r="J325" i="18"/>
  <c r="J324" i="18"/>
  <c r="J323" i="18"/>
  <c r="J322" i="18"/>
  <c r="J321" i="18"/>
  <c r="J320" i="18"/>
  <c r="B320" i="18"/>
  <c r="B321" i="18" s="1"/>
  <c r="B322" i="18" s="1"/>
  <c r="B323" i="18" s="1"/>
  <c r="B324" i="18" s="1"/>
  <c r="B325" i="18" s="1"/>
  <c r="B326" i="18" s="1"/>
  <c r="B327" i="18" s="1"/>
  <c r="B328" i="18" s="1"/>
  <c r="B329" i="18" s="1"/>
  <c r="B330" i="18" s="1"/>
  <c r="B331" i="18" s="1"/>
  <c r="B332" i="18" s="1"/>
  <c r="B333" i="18" s="1"/>
  <c r="B334" i="18" s="1"/>
  <c r="B335" i="18" s="1"/>
  <c r="B336" i="18" s="1"/>
  <c r="B337" i="18" s="1"/>
  <c r="B338" i="18" s="1"/>
  <c r="B339" i="18" s="1"/>
  <c r="B340" i="18" s="1"/>
  <c r="B341" i="18" s="1"/>
  <c r="B342" i="18" s="1"/>
  <c r="B343" i="18" s="1"/>
  <c r="B344" i="18" s="1"/>
  <c r="J319" i="18"/>
  <c r="J311" i="18"/>
  <c r="J313" i="18" s="1"/>
  <c r="J304" i="18"/>
  <c r="J298" i="18"/>
  <c r="J290" i="18"/>
  <c r="J283" i="18"/>
  <c r="J276" i="18"/>
  <c r="J269" i="18"/>
  <c r="J262" i="18"/>
  <c r="J255" i="18"/>
  <c r="J254" i="18"/>
  <c r="J253" i="18"/>
  <c r="J252" i="18"/>
  <c r="J251" i="18"/>
  <c r="J250" i="18"/>
  <c r="J249" i="18"/>
  <c r="J248" i="18"/>
  <c r="J247" i="18"/>
  <c r="J246" i="18"/>
  <c r="J245" i="18"/>
  <c r="J244" i="18"/>
  <c r="J243" i="18"/>
  <c r="J242" i="18"/>
  <c r="J241" i="18"/>
  <c r="J240" i="18"/>
  <c r="J239" i="18"/>
  <c r="J238" i="18"/>
  <c r="J237" i="18"/>
  <c r="J236" i="18"/>
  <c r="J235" i="18"/>
  <c r="J234" i="18"/>
  <c r="J233" i="18"/>
  <c r="J232" i="18"/>
  <c r="B232" i="18"/>
  <c r="B233" i="18" s="1"/>
  <c r="B234" i="18" s="1"/>
  <c r="B235" i="18" s="1"/>
  <c r="B236" i="18" s="1"/>
  <c r="B237" i="18" s="1"/>
  <c r="B238" i="18" s="1"/>
  <c r="B239" i="18" s="1"/>
  <c r="B240" i="18" s="1"/>
  <c r="B241" i="18" s="1"/>
  <c r="B242" i="18" s="1"/>
  <c r="B243" i="18" s="1"/>
  <c r="B244" i="18" s="1"/>
  <c r="B245" i="18" s="1"/>
  <c r="B246" i="18" s="1"/>
  <c r="B247" i="18" s="1"/>
  <c r="B248" i="18" s="1"/>
  <c r="B249" i="18" s="1"/>
  <c r="B250" i="18" s="1"/>
  <c r="B251" i="18" s="1"/>
  <c r="B252" i="18" s="1"/>
  <c r="B253" i="18" s="1"/>
  <c r="B254" i="18" s="1"/>
  <c r="B255" i="18" s="1"/>
  <c r="J231" i="18"/>
  <c r="A227" i="18"/>
  <c r="A259" i="18" s="1"/>
  <c r="A265" i="18" s="1"/>
  <c r="A272" i="18" s="1"/>
  <c r="A279" i="18" s="1"/>
  <c r="A286" i="18" s="1"/>
  <c r="A293" i="18" s="1"/>
  <c r="A301" i="18" s="1"/>
  <c r="A307" i="18" s="1"/>
  <c r="A315" i="18" s="1"/>
  <c r="A348" i="18" s="1"/>
  <c r="A384" i="18" s="1"/>
  <c r="A397" i="18" s="1"/>
  <c r="A423" i="18" s="1"/>
  <c r="A447" i="18" s="1"/>
  <c r="A455" i="18" s="1"/>
  <c r="A463" i="18" s="1"/>
  <c r="A479" i="18" s="1"/>
  <c r="A494" i="18" s="1"/>
  <c r="A509" i="18" s="1"/>
  <c r="A518" i="18" s="1"/>
  <c r="A552" i="18" s="1"/>
  <c r="A572" i="18" s="1"/>
  <c r="A631" i="18" s="1"/>
  <c r="A651" i="18" s="1"/>
  <c r="A669" i="18" s="1"/>
  <c r="A678" i="18" s="1"/>
  <c r="A689" i="18" s="1"/>
  <c r="A698" i="18" s="1"/>
  <c r="J224" i="18"/>
  <c r="J218" i="18"/>
  <c r="J217" i="18"/>
  <c r="J216" i="18"/>
  <c r="J215" i="18"/>
  <c r="J214" i="18"/>
  <c r="J213" i="18"/>
  <c r="J212" i="18"/>
  <c r="J211" i="18"/>
  <c r="J210" i="18"/>
  <c r="B210" i="18"/>
  <c r="B211" i="18" s="1"/>
  <c r="B212" i="18" s="1"/>
  <c r="B213" i="18" s="1"/>
  <c r="B214" i="18" s="1"/>
  <c r="B215" i="18" s="1"/>
  <c r="B216" i="18" s="1"/>
  <c r="B217" i="18" s="1"/>
  <c r="B218" i="18" s="1"/>
  <c r="J209" i="18"/>
  <c r="J183" i="18"/>
  <c r="J182" i="18"/>
  <c r="J181" i="18"/>
  <c r="J180" i="18"/>
  <c r="J179" i="18"/>
  <c r="J178" i="18"/>
  <c r="J177" i="18"/>
  <c r="J176" i="18"/>
  <c r="J175" i="18"/>
  <c r="J174" i="18"/>
  <c r="J173" i="18"/>
  <c r="J172" i="18"/>
  <c r="J171" i="18"/>
  <c r="J170" i="18"/>
  <c r="J169" i="18"/>
  <c r="J168" i="18"/>
  <c r="J167" i="18"/>
  <c r="J166" i="18"/>
  <c r="J165" i="18"/>
  <c r="J164" i="18"/>
  <c r="J163" i="18"/>
  <c r="J162" i="18"/>
  <c r="J161" i="18"/>
  <c r="B161" i="18"/>
  <c r="B162" i="18" s="1"/>
  <c r="B163" i="18" s="1"/>
  <c r="B164" i="18" s="1"/>
  <c r="B165" i="18" s="1"/>
  <c r="B166" i="18" s="1"/>
  <c r="B167" i="18" s="1"/>
  <c r="B168" i="18" s="1"/>
  <c r="B169" i="18" s="1"/>
  <c r="B170" i="18" s="1"/>
  <c r="B171" i="18" s="1"/>
  <c r="B172" i="18" s="1"/>
  <c r="B173" i="18" s="1"/>
  <c r="B174" i="18" s="1"/>
  <c r="B175" i="18" s="1"/>
  <c r="B176" i="18" s="1"/>
  <c r="B177" i="18" s="1"/>
  <c r="B178" i="18" s="1"/>
  <c r="B179" i="18" s="1"/>
  <c r="B180" i="18" s="1"/>
  <c r="B181" i="18" s="1"/>
  <c r="B182" i="18" s="1"/>
  <c r="B183" i="18" s="1"/>
  <c r="J160" i="18"/>
  <c r="J145" i="18"/>
  <c r="J144" i="18"/>
  <c r="J143" i="18"/>
  <c r="J142" i="18"/>
  <c r="J141" i="18"/>
  <c r="J140" i="18"/>
  <c r="J139" i="18"/>
  <c r="J138" i="18"/>
  <c r="J137" i="18"/>
  <c r="J136" i="18"/>
  <c r="J135" i="18"/>
  <c r="J134" i="18"/>
  <c r="J133" i="18"/>
  <c r="J132" i="18"/>
  <c r="J131" i="18"/>
  <c r="J130" i="18"/>
  <c r="J129" i="18"/>
  <c r="J128" i="18"/>
  <c r="J127" i="18"/>
  <c r="B127" i="18"/>
  <c r="B128" i="18" s="1"/>
  <c r="B129" i="18" s="1"/>
  <c r="B130" i="18" s="1"/>
  <c r="B131" i="18" s="1"/>
  <c r="B132" i="18" s="1"/>
  <c r="B133" i="18" s="1"/>
  <c r="B134" i="18" s="1"/>
  <c r="B135" i="18" s="1"/>
  <c r="B136" i="18" s="1"/>
  <c r="B137" i="18" s="1"/>
  <c r="B138" i="18" s="1"/>
  <c r="B139" i="18" s="1"/>
  <c r="B140" i="18" s="1"/>
  <c r="B141" i="18" s="1"/>
  <c r="B142" i="18" s="1"/>
  <c r="B143" i="18" s="1"/>
  <c r="B144" i="18" s="1"/>
  <c r="B145" i="18" s="1"/>
  <c r="J126" i="18"/>
  <c r="J118" i="18"/>
  <c r="J117" i="18"/>
  <c r="J116" i="18"/>
  <c r="B116" i="18"/>
  <c r="B117" i="18" s="1"/>
  <c r="B118" i="18" s="1"/>
  <c r="J115" i="18"/>
  <c r="J107" i="18"/>
  <c r="J106" i="18"/>
  <c r="J105" i="18"/>
  <c r="J104" i="18"/>
  <c r="J103" i="18"/>
  <c r="J102" i="18"/>
  <c r="J101" i="18"/>
  <c r="J100" i="18"/>
  <c r="J99" i="18"/>
  <c r="J98" i="18"/>
  <c r="J97" i="18"/>
  <c r="J96" i="18"/>
  <c r="J95" i="18"/>
  <c r="J94" i="18"/>
  <c r="J93" i="18"/>
  <c r="J92" i="18"/>
  <c r="J91" i="18"/>
  <c r="J90" i="18"/>
  <c r="J89" i="18"/>
  <c r="J88" i="18"/>
  <c r="J87" i="18"/>
  <c r="J86" i="18"/>
  <c r="J85" i="18"/>
  <c r="J84" i="18"/>
  <c r="B84" i="18"/>
  <c r="B85" i="18" s="1"/>
  <c r="B86" i="18" s="1"/>
  <c r="B87" i="18" s="1"/>
  <c r="B88" i="18" s="1"/>
  <c r="B89" i="18" s="1"/>
  <c r="B90" i="18" s="1"/>
  <c r="B91" i="18" s="1"/>
  <c r="B92" i="18" s="1"/>
  <c r="B93" i="18" s="1"/>
  <c r="B94" i="18" s="1"/>
  <c r="B95" i="18" s="1"/>
  <c r="B96" i="18" s="1"/>
  <c r="B97" i="18" s="1"/>
  <c r="B98" i="18" s="1"/>
  <c r="B99" i="18" s="1"/>
  <c r="B100" i="18" s="1"/>
  <c r="B101" i="18" s="1"/>
  <c r="B102" i="18" s="1"/>
  <c r="B103" i="18" s="1"/>
  <c r="B104" i="18" s="1"/>
  <c r="B105" i="18" s="1"/>
  <c r="B106" i="18" s="1"/>
  <c r="B107" i="18" s="1"/>
  <c r="J83" i="18"/>
  <c r="J73" i="18"/>
  <c r="B73" i="18"/>
  <c r="J72" i="18"/>
  <c r="J65" i="18"/>
  <c r="B65" i="18"/>
  <c r="J64" i="18"/>
  <c r="J57" i="18"/>
  <c r="J56" i="18"/>
  <c r="J55" i="18"/>
  <c r="J54" i="18"/>
  <c r="J53" i="18"/>
  <c r="J52" i="18"/>
  <c r="J51" i="18"/>
  <c r="J50" i="18"/>
  <c r="J49" i="18"/>
  <c r="B49" i="18"/>
  <c r="B50" i="18" s="1"/>
  <c r="B51" i="18" s="1"/>
  <c r="B52" i="18" s="1"/>
  <c r="B53" i="18" s="1"/>
  <c r="B54" i="18" s="1"/>
  <c r="B55" i="18" s="1"/>
  <c r="B56" i="18" s="1"/>
  <c r="B57" i="18" s="1"/>
  <c r="J48" i="18"/>
  <c r="J41" i="18"/>
  <c r="J40" i="18"/>
  <c r="J39" i="18"/>
  <c r="J38" i="18"/>
  <c r="J37" i="18"/>
  <c r="J36" i="18"/>
  <c r="J35" i="18"/>
  <c r="J34" i="18"/>
  <c r="J33" i="18"/>
  <c r="J32" i="18"/>
  <c r="J31" i="18"/>
  <c r="J30" i="18"/>
  <c r="J29" i="18"/>
  <c r="J28" i="18"/>
  <c r="J27" i="18"/>
  <c r="J26" i="18"/>
  <c r="J25" i="18"/>
  <c r="J24" i="18"/>
  <c r="J23" i="18"/>
  <c r="J22" i="18"/>
  <c r="J21" i="18"/>
  <c r="J20" i="18"/>
  <c r="J19" i="18"/>
  <c r="J18" i="18"/>
  <c r="J17" i="18"/>
  <c r="J16" i="18"/>
  <c r="J15" i="18"/>
  <c r="B15" i="18"/>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J14" i="18"/>
  <c r="J491" i="17"/>
  <c r="B491" i="17"/>
  <c r="J490" i="17"/>
  <c r="J481" i="17"/>
  <c r="B481" i="17"/>
  <c r="J480" i="17"/>
  <c r="J470" i="17"/>
  <c r="B470" i="17"/>
  <c r="J469" i="17"/>
  <c r="J471" i="17" s="1"/>
  <c r="F473" i="17" s="1"/>
  <c r="J461" i="17"/>
  <c r="B461" i="17"/>
  <c r="J460" i="17"/>
  <c r="J453" i="17"/>
  <c r="B453" i="17"/>
  <c r="J452" i="17"/>
  <c r="J442" i="17"/>
  <c r="J441" i="17"/>
  <c r="B441" i="17"/>
  <c r="B442" i="17" s="1"/>
  <c r="J440" i="17"/>
  <c r="J432" i="17"/>
  <c r="B432" i="17"/>
  <c r="J431" i="17"/>
  <c r="J417" i="17"/>
  <c r="J416" i="17"/>
  <c r="B416" i="17"/>
  <c r="B417" i="17" s="1"/>
  <c r="J415" i="17"/>
  <c r="J407" i="17"/>
  <c r="J406" i="17"/>
  <c r="J405" i="17"/>
  <c r="B405" i="17"/>
  <c r="B406" i="17" s="1"/>
  <c r="B407" i="17" s="1"/>
  <c r="J404" i="17"/>
  <c r="J396" i="17"/>
  <c r="J395" i="17"/>
  <c r="J394" i="17"/>
  <c r="J393" i="17"/>
  <c r="J392" i="17"/>
  <c r="J391" i="17"/>
  <c r="B391" i="17"/>
  <c r="B392" i="17" s="1"/>
  <c r="B393" i="17" s="1"/>
  <c r="B394" i="17" s="1"/>
  <c r="B395" i="17" s="1"/>
  <c r="B396" i="17" s="1"/>
  <c r="J390" i="17"/>
  <c r="J382" i="17"/>
  <c r="J381" i="17"/>
  <c r="J380" i="17"/>
  <c r="J379" i="17"/>
  <c r="J378" i="17"/>
  <c r="J377" i="17"/>
  <c r="B377" i="17"/>
  <c r="B378" i="17" s="1"/>
  <c r="B379" i="17" s="1"/>
  <c r="B380" i="17" s="1"/>
  <c r="B381" i="17" s="1"/>
  <c r="B382" i="17" s="1"/>
  <c r="J376" i="17"/>
  <c r="J340" i="17"/>
  <c r="J337" i="17"/>
  <c r="J334" i="17"/>
  <c r="J331" i="17"/>
  <c r="J328" i="17"/>
  <c r="J325" i="17"/>
  <c r="J322" i="17"/>
  <c r="J319" i="17"/>
  <c r="J313" i="17"/>
  <c r="J312" i="17"/>
  <c r="J311" i="17"/>
  <c r="J310" i="17"/>
  <c r="J309" i="17"/>
  <c r="J308" i="17"/>
  <c r="J307" i="17"/>
  <c r="J306" i="17"/>
  <c r="B306" i="17"/>
  <c r="B307" i="17" s="1"/>
  <c r="B308" i="17" s="1"/>
  <c r="B309" i="17" s="1"/>
  <c r="B310" i="17" s="1"/>
  <c r="B311" i="17" s="1"/>
  <c r="B312" i="17" s="1"/>
  <c r="B313" i="17" s="1"/>
  <c r="J305" i="17"/>
  <c r="J295" i="17"/>
  <c r="J294" i="17"/>
  <c r="J293" i="17"/>
  <c r="J292" i="17"/>
  <c r="J291" i="17"/>
  <c r="J290" i="17"/>
  <c r="B290" i="17"/>
  <c r="B291" i="17" s="1"/>
  <c r="B292" i="17" s="1"/>
  <c r="B293" i="17" s="1"/>
  <c r="B294" i="17" s="1"/>
  <c r="B295" i="17" s="1"/>
  <c r="J289" i="17"/>
  <c r="J278" i="17"/>
  <c r="J277" i="17"/>
  <c r="J276" i="17"/>
  <c r="J275" i="17"/>
  <c r="J274" i="17"/>
  <c r="J273" i="17"/>
  <c r="B273" i="17"/>
  <c r="B274" i="17" s="1"/>
  <c r="B275" i="17" s="1"/>
  <c r="B276" i="17" s="1"/>
  <c r="B277" i="17" s="1"/>
  <c r="B278" i="17" s="1"/>
  <c r="J272" i="17"/>
  <c r="J264" i="17"/>
  <c r="J265" i="17" s="1"/>
  <c r="J256" i="17"/>
  <c r="J255" i="17"/>
  <c r="J254" i="17"/>
  <c r="J253" i="17"/>
  <c r="J252" i="17"/>
  <c r="J251" i="17"/>
  <c r="J250" i="17"/>
  <c r="B250" i="17"/>
  <c r="B251" i="17" s="1"/>
  <c r="B252" i="17" s="1"/>
  <c r="B253" i="17" s="1"/>
  <c r="B254" i="17" s="1"/>
  <c r="B255" i="17" s="1"/>
  <c r="B256" i="17" s="1"/>
  <c r="J249" i="17"/>
  <c r="J241" i="17"/>
  <c r="J240" i="17"/>
  <c r="J232" i="17"/>
  <c r="J231" i="17"/>
  <c r="J230" i="17"/>
  <c r="J229" i="17"/>
  <c r="J228" i="17"/>
  <c r="J227" i="17"/>
  <c r="J226" i="17"/>
  <c r="J225" i="17"/>
  <c r="J224" i="17"/>
  <c r="J223" i="17"/>
  <c r="B223" i="17"/>
  <c r="B224" i="17" s="1"/>
  <c r="B225" i="17" s="1"/>
  <c r="B226" i="17" s="1"/>
  <c r="B227" i="17" s="1"/>
  <c r="B228" i="17" s="1"/>
  <c r="B229" i="17" s="1"/>
  <c r="B230" i="17" s="1"/>
  <c r="B231" i="17" s="1"/>
  <c r="B232" i="17" s="1"/>
  <c r="J222" i="17"/>
  <c r="J214" i="17"/>
  <c r="J213" i="17"/>
  <c r="J212" i="17"/>
  <c r="J204" i="17"/>
  <c r="J203" i="17"/>
  <c r="J202" i="17"/>
  <c r="J201" i="17"/>
  <c r="J200" i="17"/>
  <c r="J199" i="17"/>
  <c r="J185" i="17"/>
  <c r="J184" i="17"/>
  <c r="J183" i="17"/>
  <c r="J182" i="17"/>
  <c r="J166" i="17"/>
  <c r="J168" i="17" s="1"/>
  <c r="J158" i="17"/>
  <c r="J157" i="17"/>
  <c r="J156" i="17"/>
  <c r="J147" i="17"/>
  <c r="J146" i="17"/>
  <c r="J145" i="17"/>
  <c r="J144" i="17"/>
  <c r="J143" i="17"/>
  <c r="J142" i="17"/>
  <c r="J141" i="17"/>
  <c r="J140" i="17"/>
  <c r="J139" i="17"/>
  <c r="J138" i="17"/>
  <c r="J123" i="17"/>
  <c r="J122" i="17"/>
  <c r="J121" i="17"/>
  <c r="J120" i="17"/>
  <c r="J119" i="17"/>
  <c r="J118" i="17"/>
  <c r="J110" i="17"/>
  <c r="J112" i="17" s="1"/>
  <c r="J102" i="17"/>
  <c r="J101" i="17"/>
  <c r="J100" i="17"/>
  <c r="J99" i="17"/>
  <c r="J98" i="17"/>
  <c r="J97" i="17"/>
  <c r="J96" i="17"/>
  <c r="J95" i="17"/>
  <c r="J94" i="17"/>
  <c r="J93" i="17"/>
  <c r="J92" i="17"/>
  <c r="J91" i="17"/>
  <c r="J90" i="17"/>
  <c r="J89" i="17"/>
  <c r="J88" i="17"/>
  <c r="J87" i="17"/>
  <c r="J86" i="17"/>
  <c r="J85" i="17"/>
  <c r="J84" i="17"/>
  <c r="J83" i="17"/>
  <c r="J82" i="17"/>
  <c r="J81" i="17"/>
  <c r="J80" i="17"/>
  <c r="J79" i="17"/>
  <c r="J78" i="17"/>
  <c r="J77" i="17"/>
  <c r="J76" i="17"/>
  <c r="J75" i="17"/>
  <c r="J74" i="17"/>
  <c r="J73" i="17"/>
  <c r="J72" i="17"/>
  <c r="J71" i="17"/>
  <c r="J70" i="17"/>
  <c r="J69" i="17"/>
  <c r="J68" i="17"/>
  <c r="B68" i="17"/>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J67" i="17"/>
  <c r="J59" i="17"/>
  <c r="J58" i="17"/>
  <c r="J57" i="17"/>
  <c r="J56" i="17"/>
  <c r="J55" i="17"/>
  <c r="J54" i="17"/>
  <c r="J53" i="17"/>
  <c r="J52" i="17"/>
  <c r="J51" i="17"/>
  <c r="J50" i="17"/>
  <c r="J49" i="17"/>
  <c r="J48" i="17"/>
  <c r="J47" i="17"/>
  <c r="J46" i="17"/>
  <c r="J45" i="17"/>
  <c r="J44" i="17"/>
  <c r="J43" i="17"/>
  <c r="J42" i="17"/>
  <c r="J41" i="17"/>
  <c r="B41" i="17"/>
  <c r="B42" i="17" s="1"/>
  <c r="B43" i="17" s="1"/>
  <c r="B44" i="17" s="1"/>
  <c r="B45" i="17" s="1"/>
  <c r="B46" i="17" s="1"/>
  <c r="B47" i="17" s="1"/>
  <c r="B48" i="17" s="1"/>
  <c r="B49" i="17" s="1"/>
  <c r="B50" i="17" s="1"/>
  <c r="B51" i="17" s="1"/>
  <c r="B52" i="17" s="1"/>
  <c r="B53" i="17" s="1"/>
  <c r="B54" i="17" s="1"/>
  <c r="B55" i="17" s="1"/>
  <c r="B56" i="17" s="1"/>
  <c r="B57" i="17" s="1"/>
  <c r="B58" i="17" s="1"/>
  <c r="B59" i="17" s="1"/>
  <c r="J40" i="17"/>
  <c r="J29" i="17"/>
  <c r="J28" i="17"/>
  <c r="J27" i="17"/>
  <c r="J26" i="17"/>
  <c r="J25" i="17"/>
  <c r="J24" i="17"/>
  <c r="J23" i="17"/>
  <c r="J22" i="17"/>
  <c r="J21" i="17"/>
  <c r="J20" i="17"/>
  <c r="J19" i="17"/>
  <c r="J18" i="17"/>
  <c r="J17" i="17"/>
  <c r="J16" i="17"/>
  <c r="J15" i="17"/>
  <c r="J14" i="17"/>
  <c r="J13" i="17"/>
  <c r="J12" i="17"/>
  <c r="J11" i="17"/>
  <c r="B11" i="17"/>
  <c r="B12" i="17" s="1"/>
  <c r="B13" i="17" s="1"/>
  <c r="B14" i="17" s="1"/>
  <c r="B15" i="17" s="1"/>
  <c r="B16" i="17" s="1"/>
  <c r="B17" i="17" s="1"/>
  <c r="B18" i="17" s="1"/>
  <c r="B19" i="17" s="1"/>
  <c r="B20" i="17" s="1"/>
  <c r="B21" i="17" s="1"/>
  <c r="B22" i="17" s="1"/>
  <c r="B23" i="17" s="1"/>
  <c r="B24" i="17" s="1"/>
  <c r="B25" i="17" s="1"/>
  <c r="B26" i="17" s="1"/>
  <c r="B27" i="17" s="1"/>
  <c r="B28" i="17" s="1"/>
  <c r="B29" i="17" s="1"/>
  <c r="J10" i="17"/>
  <c r="J157" i="16"/>
  <c r="J155" i="16"/>
  <c r="J154" i="16"/>
  <c r="J153" i="16"/>
  <c r="J152" i="16"/>
  <c r="J151" i="16"/>
  <c r="J150" i="16"/>
  <c r="J149" i="16"/>
  <c r="J148" i="16"/>
  <c r="J147" i="16"/>
  <c r="J146" i="16"/>
  <c r="J145" i="16"/>
  <c r="J144" i="16"/>
  <c r="J143" i="16"/>
  <c r="J142" i="16"/>
  <c r="J141" i="16"/>
  <c r="J140" i="16"/>
  <c r="B140" i="16"/>
  <c r="B141" i="16" s="1"/>
  <c r="B142" i="16" s="1"/>
  <c r="B143" i="16" s="1"/>
  <c r="B144" i="16" s="1"/>
  <c r="B145" i="16" s="1"/>
  <c r="B146" i="16" s="1"/>
  <c r="B147" i="16" s="1"/>
  <c r="B148" i="16" s="1"/>
  <c r="B149" i="16" s="1"/>
  <c r="B150" i="16" s="1"/>
  <c r="B151" i="16" s="1"/>
  <c r="B152" i="16" s="1"/>
  <c r="B153" i="16" s="1"/>
  <c r="B154" i="16" s="1"/>
  <c r="B155" i="16" s="1"/>
  <c r="B156" i="16" s="1"/>
  <c r="B157" i="16" s="1"/>
  <c r="J139" i="16"/>
  <c r="J131" i="16"/>
  <c r="J130" i="16"/>
  <c r="J129" i="16"/>
  <c r="J128" i="16"/>
  <c r="J127" i="16"/>
  <c r="J126" i="16"/>
  <c r="J125" i="16"/>
  <c r="J124" i="16"/>
  <c r="J123" i="16"/>
  <c r="J122" i="16"/>
  <c r="J121" i="16"/>
  <c r="J120" i="16"/>
  <c r="J119" i="16"/>
  <c r="J118" i="16"/>
  <c r="J117" i="16"/>
  <c r="J116" i="16"/>
  <c r="J115" i="16"/>
  <c r="J114" i="16"/>
  <c r="J113" i="16"/>
  <c r="B113" i="16"/>
  <c r="B114" i="16" s="1"/>
  <c r="B115" i="16" s="1"/>
  <c r="B116" i="16" s="1"/>
  <c r="B117" i="16" s="1"/>
  <c r="B118" i="16" s="1"/>
  <c r="B119" i="16" s="1"/>
  <c r="B120" i="16" s="1"/>
  <c r="B121" i="16" s="1"/>
  <c r="B122" i="16" s="1"/>
  <c r="B123" i="16" s="1"/>
  <c r="B124" i="16" s="1"/>
  <c r="B125" i="16" s="1"/>
  <c r="B126" i="16" s="1"/>
  <c r="B127" i="16" s="1"/>
  <c r="B128" i="16" s="1"/>
  <c r="B129" i="16" s="1"/>
  <c r="B130" i="16" s="1"/>
  <c r="B131" i="16" s="1"/>
  <c r="J112" i="16"/>
  <c r="J104" i="16"/>
  <c r="J103" i="16"/>
  <c r="J102" i="16"/>
  <c r="J101" i="16"/>
  <c r="J100" i="16"/>
  <c r="J99" i="16"/>
  <c r="J98" i="16"/>
  <c r="J97" i="16"/>
  <c r="J96" i="16"/>
  <c r="J95" i="16"/>
  <c r="J94" i="16"/>
  <c r="J93" i="16"/>
  <c r="J92" i="16"/>
  <c r="J91" i="16"/>
  <c r="J90" i="16"/>
  <c r="J89" i="16"/>
  <c r="J88" i="16"/>
  <c r="J87" i="16"/>
  <c r="J86" i="16"/>
  <c r="B86" i="16"/>
  <c r="B87" i="16" s="1"/>
  <c r="B88" i="16" s="1"/>
  <c r="B89" i="16" s="1"/>
  <c r="B90" i="16" s="1"/>
  <c r="B91" i="16" s="1"/>
  <c r="B92" i="16" s="1"/>
  <c r="B93" i="16" s="1"/>
  <c r="B94" i="16" s="1"/>
  <c r="B95" i="16" s="1"/>
  <c r="B96" i="16" s="1"/>
  <c r="B97" i="16" s="1"/>
  <c r="B98" i="16" s="1"/>
  <c r="B99" i="16" s="1"/>
  <c r="B100" i="16" s="1"/>
  <c r="B101" i="16" s="1"/>
  <c r="B102" i="16" s="1"/>
  <c r="B103" i="16" s="1"/>
  <c r="B104" i="16" s="1"/>
  <c r="J85" i="16"/>
  <c r="J77" i="16"/>
  <c r="J76" i="16"/>
  <c r="J75" i="16"/>
  <c r="J65" i="16"/>
  <c r="J64" i="16"/>
  <c r="J63" i="16"/>
  <c r="J55" i="16"/>
  <c r="J54" i="16"/>
  <c r="J53" i="16"/>
  <c r="J52" i="16"/>
  <c r="J51" i="16"/>
  <c r="J50" i="16"/>
  <c r="J49" i="16"/>
  <c r="J48" i="16"/>
  <c r="J47" i="16"/>
  <c r="J46" i="16"/>
  <c r="J45" i="16"/>
  <c r="J44" i="16"/>
  <c r="J43" i="16"/>
  <c r="J42" i="16"/>
  <c r="J41" i="16"/>
  <c r="J40" i="16"/>
  <c r="J39" i="16"/>
  <c r="J38" i="16"/>
  <c r="J37" i="16"/>
  <c r="B37" i="16"/>
  <c r="B38" i="16" s="1"/>
  <c r="B39" i="16" s="1"/>
  <c r="B40" i="16" s="1"/>
  <c r="B41" i="16" s="1"/>
  <c r="B42" i="16" s="1"/>
  <c r="B43" i="16" s="1"/>
  <c r="B44" i="16" s="1"/>
  <c r="B45" i="16" s="1"/>
  <c r="B46" i="16" s="1"/>
  <c r="B47" i="16" s="1"/>
  <c r="B48" i="16" s="1"/>
  <c r="B49" i="16" s="1"/>
  <c r="B50" i="16" s="1"/>
  <c r="B51" i="16" s="1"/>
  <c r="B52" i="16" s="1"/>
  <c r="B53" i="16" s="1"/>
  <c r="B54" i="16" s="1"/>
  <c r="B55" i="16" s="1"/>
  <c r="J36" i="16"/>
  <c r="J28" i="16"/>
  <c r="J27" i="16"/>
  <c r="J26" i="16"/>
  <c r="J25" i="16"/>
  <c r="J24" i="16"/>
  <c r="J23" i="16"/>
  <c r="J22" i="16"/>
  <c r="J21" i="16"/>
  <c r="J20" i="16"/>
  <c r="J19" i="16"/>
  <c r="J18" i="16"/>
  <c r="J17" i="16"/>
  <c r="J16" i="16"/>
  <c r="J15" i="16"/>
  <c r="J14" i="16"/>
  <c r="J13" i="16"/>
  <c r="J12" i="16"/>
  <c r="J11" i="16"/>
  <c r="J10" i="16"/>
  <c r="J9" i="16"/>
  <c r="B9" i="16"/>
  <c r="B10" i="16" s="1"/>
  <c r="B11" i="16" s="1"/>
  <c r="B12" i="16" s="1"/>
  <c r="B13" i="16" s="1"/>
  <c r="B14" i="16" s="1"/>
  <c r="B15" i="16" s="1"/>
  <c r="B16" i="16" s="1"/>
  <c r="B17" i="16" s="1"/>
  <c r="B18" i="16" s="1"/>
  <c r="B19" i="16" s="1"/>
  <c r="B20" i="16" s="1"/>
  <c r="B21" i="16" s="1"/>
  <c r="B22" i="16" s="1"/>
  <c r="B23" i="16" s="1"/>
  <c r="B24" i="16" s="1"/>
  <c r="B25" i="16" s="1"/>
  <c r="B26" i="16" s="1"/>
  <c r="B27" i="16" s="1"/>
  <c r="B28" i="16" s="1"/>
  <c r="J8" i="16"/>
  <c r="J119" i="14"/>
  <c r="J107" i="14"/>
  <c r="J85" i="14"/>
  <c r="J63" i="14"/>
  <c r="J41" i="14"/>
  <c r="J19" i="14"/>
  <c r="J64" i="4"/>
  <c r="J61" i="4"/>
  <c r="J14" i="4"/>
  <c r="J15" i="4"/>
  <c r="J16" i="4"/>
  <c r="J17" i="4"/>
  <c r="J18" i="4"/>
  <c r="J19" i="4"/>
  <c r="J20" i="4"/>
  <c r="J21" i="4"/>
  <c r="J22" i="4"/>
  <c r="J23" i="4"/>
  <c r="J24" i="4"/>
  <c r="J25" i="4"/>
  <c r="J26" i="4"/>
  <c r="J27" i="4"/>
  <c r="J28" i="4"/>
  <c r="J29" i="4"/>
  <c r="J30" i="4"/>
  <c r="J31" i="4"/>
  <c r="J32" i="4"/>
  <c r="K354" i="35"/>
  <c r="K353" i="35"/>
  <c r="K352" i="35"/>
  <c r="K341" i="35"/>
  <c r="K332" i="35"/>
  <c r="K320" i="35"/>
  <c r="K319" i="35"/>
  <c r="K318" i="35"/>
  <c r="J667" i="18" l="1"/>
  <c r="J708" i="18" s="1"/>
  <c r="J150" i="17"/>
  <c r="J188" i="17"/>
  <c r="J482" i="17"/>
  <c r="F484" i="17" s="1"/>
  <c r="J409" i="17"/>
  <c r="J434" i="17"/>
  <c r="J463" i="17"/>
  <c r="J443" i="17"/>
  <c r="F445" i="17" s="1"/>
  <c r="J455" i="17"/>
  <c r="J493" i="17"/>
  <c r="J629" i="18"/>
  <c r="J550" i="18"/>
  <c r="J507" i="18"/>
  <c r="J75" i="18"/>
  <c r="J492" i="18"/>
  <c r="J477" i="18"/>
  <c r="J421" i="18"/>
  <c r="J445" i="18"/>
  <c r="J395" i="18"/>
  <c r="F382" i="18"/>
  <c r="J382" i="18" s="1"/>
  <c r="J257" i="18"/>
  <c r="J220" i="18"/>
  <c r="J67" i="18"/>
  <c r="J120" i="18"/>
  <c r="J185" i="18"/>
  <c r="J147" i="18"/>
  <c r="J109" i="18"/>
  <c r="J59" i="18"/>
  <c r="J43" i="18"/>
  <c r="J419" i="17"/>
  <c r="J398" i="17"/>
  <c r="J384" i="17"/>
  <c r="J243" i="17"/>
  <c r="J315" i="17"/>
  <c r="J206" i="17"/>
  <c r="J296" i="17"/>
  <c r="F298" i="17" s="1"/>
  <c r="J216" i="17"/>
  <c r="J258" i="17"/>
  <c r="J279" i="17"/>
  <c r="F281" i="17" s="1"/>
  <c r="J234" i="17"/>
  <c r="J160" i="17"/>
  <c r="J125" i="17"/>
  <c r="J104" i="17"/>
  <c r="J61" i="17"/>
  <c r="J31" i="17"/>
  <c r="J79" i="16"/>
  <c r="J66" i="16"/>
  <c r="F68" i="16" s="1"/>
  <c r="J35" i="4"/>
  <c r="K233" i="35"/>
  <c r="K307" i="35"/>
  <c r="K306" i="35"/>
  <c r="K241" i="35"/>
  <c r="L241" i="35"/>
  <c r="L240" i="35"/>
  <c r="K240" i="35"/>
  <c r="L176" i="35"/>
  <c r="K176" i="35"/>
  <c r="L175" i="35"/>
  <c r="K175" i="35"/>
  <c r="L174" i="35"/>
  <c r="K174" i="35"/>
  <c r="L173" i="35"/>
  <c r="K173" i="35"/>
  <c r="L172" i="35"/>
  <c r="K172" i="35"/>
  <c r="L171" i="35"/>
  <c r="K171" i="35"/>
  <c r="J77" i="18" l="1"/>
  <c r="J21" i="33" l="1"/>
  <c r="J20" i="33"/>
  <c r="J19" i="33"/>
  <c r="K42" i="1"/>
  <c r="J23" i="32"/>
  <c r="J20" i="32"/>
  <c r="J60" i="26"/>
  <c r="J28" i="29"/>
  <c r="J15" i="25"/>
  <c r="J54" i="26"/>
  <c r="J53" i="26"/>
  <c r="J52" i="26"/>
  <c r="J51" i="26"/>
  <c r="K20" i="1" l="1"/>
  <c r="K340" i="35"/>
  <c r="K339" i="35"/>
  <c r="K342" i="35" s="1"/>
  <c r="K349" i="35"/>
  <c r="K351" i="35"/>
  <c r="K350" i="35"/>
  <c r="K348" i="35"/>
  <c r="K331" i="35"/>
  <c r="K330" i="35"/>
  <c r="K333" i="35" s="1"/>
  <c r="G356" i="35" l="1"/>
  <c r="K316" i="35"/>
  <c r="K317" i="35"/>
  <c r="J35" i="34" l="1"/>
  <c r="J29" i="34"/>
  <c r="J23" i="34"/>
  <c r="J17" i="34"/>
  <c r="J11" i="34"/>
  <c r="J5" i="34"/>
  <c r="I1" i="34"/>
  <c r="J24" i="33"/>
  <c r="J23" i="33"/>
  <c r="J22" i="33"/>
  <c r="J18" i="33"/>
  <c r="J17" i="33"/>
  <c r="J16" i="33"/>
  <c r="J15" i="33"/>
  <c r="J14" i="33"/>
  <c r="J13" i="33"/>
  <c r="J12" i="33"/>
  <c r="J11" i="33"/>
  <c r="J10" i="33"/>
  <c r="J9" i="33"/>
  <c r="J8" i="33"/>
  <c r="J7" i="33"/>
  <c r="I1" i="33"/>
  <c r="J21" i="32"/>
  <c r="J19" i="32"/>
  <c r="J18" i="32"/>
  <c r="J17" i="32"/>
  <c r="J16" i="32"/>
  <c r="J15" i="32"/>
  <c r="J14" i="32"/>
  <c r="J13" i="32"/>
  <c r="J12" i="32"/>
  <c r="J11" i="32"/>
  <c r="J10" i="32"/>
  <c r="J9" i="32"/>
  <c r="J8" i="32"/>
  <c r="J7" i="32"/>
  <c r="I1" i="32"/>
  <c r="J26" i="31"/>
  <c r="J25" i="31"/>
  <c r="J24" i="31"/>
  <c r="J23" i="31"/>
  <c r="J22" i="31"/>
  <c r="J21" i="31"/>
  <c r="J20" i="31"/>
  <c r="J19" i="31"/>
  <c r="J18" i="31"/>
  <c r="J17" i="31"/>
  <c r="J16" i="31"/>
  <c r="J15" i="31"/>
  <c r="J14" i="31"/>
  <c r="J13" i="31"/>
  <c r="J12" i="31"/>
  <c r="J11" i="31"/>
  <c r="J10" i="31"/>
  <c r="J9" i="31"/>
  <c r="J8" i="31"/>
  <c r="J7" i="31"/>
  <c r="I1" i="31"/>
  <c r="J8" i="30"/>
  <c r="J7" i="30"/>
  <c r="I1" i="30"/>
  <c r="J26" i="29"/>
  <c r="J25" i="29"/>
  <c r="J24" i="29"/>
  <c r="J23" i="29"/>
  <c r="J22" i="29"/>
  <c r="J21" i="29"/>
  <c r="J20" i="29"/>
  <c r="J19" i="29"/>
  <c r="J18" i="29"/>
  <c r="J17" i="29"/>
  <c r="J16" i="29"/>
  <c r="J15" i="29"/>
  <c r="J14" i="29"/>
  <c r="J13" i="29"/>
  <c r="J12" i="29"/>
  <c r="J11" i="29"/>
  <c r="J10" i="29"/>
  <c r="J9" i="29"/>
  <c r="J8" i="29"/>
  <c r="J7" i="29"/>
  <c r="I1" i="29"/>
  <c r="J9" i="28"/>
  <c r="J7" i="28"/>
  <c r="I1" i="28"/>
  <c r="J31" i="27"/>
  <c r="J30" i="27"/>
  <c r="J29" i="27"/>
  <c r="J28" i="27"/>
  <c r="J27" i="27"/>
  <c r="J26" i="27"/>
  <c r="J25" i="27"/>
  <c r="J24" i="27"/>
  <c r="J33" i="27" s="1"/>
  <c r="J23" i="27"/>
  <c r="J22" i="27"/>
  <c r="J21" i="27"/>
  <c r="J20" i="27"/>
  <c r="J19" i="27"/>
  <c r="J18" i="27"/>
  <c r="J17" i="27"/>
  <c r="J16" i="27"/>
  <c r="J15" i="27"/>
  <c r="J14" i="27"/>
  <c r="J13" i="27"/>
  <c r="J12" i="27"/>
  <c r="J11" i="27"/>
  <c r="J10" i="27"/>
  <c r="J9" i="27"/>
  <c r="J8" i="27"/>
  <c r="J7" i="27"/>
  <c r="I1" i="27"/>
  <c r="J58" i="26"/>
  <c r="J57" i="26"/>
  <c r="J56" i="26"/>
  <c r="J55" i="26"/>
  <c r="J50" i="26"/>
  <c r="J49" i="26"/>
  <c r="J48" i="26"/>
  <c r="J47" i="26"/>
  <c r="J46" i="26"/>
  <c r="J45" i="26"/>
  <c r="J44" i="26"/>
  <c r="J43" i="26"/>
  <c r="J42" i="26"/>
  <c r="J41" i="26"/>
  <c r="J40" i="26"/>
  <c r="J39" i="26"/>
  <c r="J38" i="26"/>
  <c r="J37" i="26"/>
  <c r="J36" i="26"/>
  <c r="J35" i="26"/>
  <c r="J34" i="26"/>
  <c r="J33" i="26"/>
  <c r="J32" i="26"/>
  <c r="J31" i="26"/>
  <c r="J30" i="26"/>
  <c r="J29" i="26"/>
  <c r="J28" i="26"/>
  <c r="J27" i="26"/>
  <c r="J26" i="26"/>
  <c r="J25" i="26"/>
  <c r="J24" i="26"/>
  <c r="J23" i="26"/>
  <c r="J22" i="26"/>
  <c r="J21" i="26"/>
  <c r="J20" i="26"/>
  <c r="J19" i="26"/>
  <c r="J18" i="26"/>
  <c r="J17" i="26"/>
  <c r="J16" i="26"/>
  <c r="J15" i="26"/>
  <c r="J14" i="26"/>
  <c r="J13" i="26"/>
  <c r="J12" i="26"/>
  <c r="J11" i="26"/>
  <c r="J10" i="26"/>
  <c r="J9" i="26"/>
  <c r="J8" i="26"/>
  <c r="J7" i="26"/>
  <c r="I1" i="26"/>
  <c r="J13" i="25"/>
  <c r="J12" i="25"/>
  <c r="J11" i="25"/>
  <c r="J10" i="25"/>
  <c r="J9" i="25"/>
  <c r="K26" i="1" s="1"/>
  <c r="J8" i="25"/>
  <c r="J7" i="25"/>
  <c r="I1" i="25"/>
  <c r="X44" i="24"/>
  <c r="AC44" i="24" s="1"/>
  <c r="Q44" i="24"/>
  <c r="Q43" i="24"/>
  <c r="X43" i="24" s="1"/>
  <c r="AC43" i="24" s="1"/>
  <c r="Q42" i="24"/>
  <c r="X42" i="24" s="1"/>
  <c r="AC42" i="24" s="1"/>
  <c r="Q41" i="24"/>
  <c r="X41" i="24" s="1"/>
  <c r="AC41" i="24" s="1"/>
  <c r="X40" i="24"/>
  <c r="AC40" i="24" s="1"/>
  <c r="Q40" i="24"/>
  <c r="Q39" i="24"/>
  <c r="X39" i="24" s="1"/>
  <c r="AC39" i="24" s="1"/>
  <c r="Q38" i="24"/>
  <c r="X38" i="24" s="1"/>
  <c r="AC38" i="24" s="1"/>
  <c r="Q37" i="24"/>
  <c r="X37" i="24" s="1"/>
  <c r="AC37" i="24" s="1"/>
  <c r="X36" i="24"/>
  <c r="AC36" i="24" s="1"/>
  <c r="Q36" i="24"/>
  <c r="Q35" i="24"/>
  <c r="X35" i="24" s="1"/>
  <c r="AC35" i="24" s="1"/>
  <c r="Q34" i="24"/>
  <c r="X34" i="24" s="1"/>
  <c r="AC34" i="24" s="1"/>
  <c r="Q33" i="24"/>
  <c r="X33" i="24" s="1"/>
  <c r="AC33" i="24" s="1"/>
  <c r="X32" i="24"/>
  <c r="AC32" i="24" s="1"/>
  <c r="Q32" i="24"/>
  <c r="Q31" i="24"/>
  <c r="X31" i="24" s="1"/>
  <c r="AC31" i="24" s="1"/>
  <c r="AC13" i="24"/>
  <c r="AC12" i="24"/>
  <c r="AC11" i="24"/>
  <c r="AC10" i="24"/>
  <c r="AC9" i="24"/>
  <c r="AC6" i="24"/>
  <c r="AA1" i="24"/>
  <c r="R11" i="22"/>
  <c r="R8" i="22"/>
  <c r="R5" i="22"/>
  <c r="AE2" i="22"/>
  <c r="AB46" i="21"/>
  <c r="R30" i="21"/>
  <c r="AA30" i="21" s="1"/>
  <c r="AH30" i="21" s="1"/>
  <c r="R29" i="21"/>
  <c r="AA29" i="21" s="1"/>
  <c r="AH29" i="21" s="1"/>
  <c r="R28" i="21"/>
  <c r="AA28" i="21" s="1"/>
  <c r="AH28" i="21" s="1"/>
  <c r="R27" i="21"/>
  <c r="AA27" i="21" s="1"/>
  <c r="AH27" i="21" s="1"/>
  <c r="R26" i="21"/>
  <c r="AA26" i="21" s="1"/>
  <c r="AH26" i="21" s="1"/>
  <c r="R25" i="21"/>
  <c r="AA25" i="21" s="1"/>
  <c r="AH25" i="21" s="1"/>
  <c r="R24" i="21"/>
  <c r="AA24" i="21" s="1"/>
  <c r="AH24" i="21" s="1"/>
  <c r="R23" i="21"/>
  <c r="AA23" i="21" s="1"/>
  <c r="AH23" i="21" s="1"/>
  <c r="R22" i="21"/>
  <c r="AA22" i="21" s="1"/>
  <c r="AH22" i="21" s="1"/>
  <c r="R21" i="21"/>
  <c r="AA21" i="21" s="1"/>
  <c r="AH21" i="21" s="1"/>
  <c r="R20" i="21"/>
  <c r="AA20" i="21" s="1"/>
  <c r="AH20" i="21" s="1"/>
  <c r="R19" i="21"/>
  <c r="AA19" i="21" s="1"/>
  <c r="AH19" i="21" s="1"/>
  <c r="R18" i="21"/>
  <c r="AA18" i="21" s="1"/>
  <c r="AH18" i="21" s="1"/>
  <c r="R17" i="21"/>
  <c r="AA17" i="21" s="1"/>
  <c r="AH17" i="21" s="1"/>
  <c r="H11" i="21"/>
  <c r="H10" i="21"/>
  <c r="M39" i="20"/>
  <c r="M40" i="20" s="1"/>
  <c r="J202" i="18"/>
  <c r="J196" i="18"/>
  <c r="J190" i="18"/>
  <c r="J153" i="18"/>
  <c r="J7" i="18"/>
  <c r="I1" i="18"/>
  <c r="J363" i="17"/>
  <c r="A245" i="17"/>
  <c r="A260" i="17" s="1"/>
  <c r="A267" i="17" s="1"/>
  <c r="A284" i="17" s="1"/>
  <c r="J131" i="17"/>
  <c r="I1" i="17"/>
  <c r="I1" i="16"/>
  <c r="J41" i="39"/>
  <c r="J40" i="39"/>
  <c r="J39" i="39"/>
  <c r="J31" i="39"/>
  <c r="J30" i="39"/>
  <c r="J29" i="39"/>
  <c r="J28" i="39"/>
  <c r="J33" i="39" s="1"/>
  <c r="J27" i="39"/>
  <c r="J26" i="39"/>
  <c r="J25" i="39"/>
  <c r="J24" i="39"/>
  <c r="J15" i="39"/>
  <c r="J14" i="39"/>
  <c r="J13" i="39"/>
  <c r="J12" i="39"/>
  <c r="J11" i="39"/>
  <c r="J10" i="39"/>
  <c r="J9" i="39"/>
  <c r="J8" i="39"/>
  <c r="I1" i="39"/>
  <c r="J150" i="14"/>
  <c r="J149" i="14"/>
  <c r="J148" i="14"/>
  <c r="J147" i="14"/>
  <c r="J146" i="14"/>
  <c r="J145" i="14"/>
  <c r="J144" i="14"/>
  <c r="J143" i="14"/>
  <c r="J135" i="14"/>
  <c r="J134" i="14"/>
  <c r="J133" i="14"/>
  <c r="J132" i="14"/>
  <c r="J131" i="14"/>
  <c r="J130" i="14"/>
  <c r="J129" i="14"/>
  <c r="J128" i="14"/>
  <c r="J137" i="14"/>
  <c r="J118" i="14"/>
  <c r="J117" i="14"/>
  <c r="J116" i="14"/>
  <c r="J121" i="14" s="1"/>
  <c r="J106" i="14"/>
  <c r="J105" i="14"/>
  <c r="J104" i="14"/>
  <c r="J103" i="14"/>
  <c r="J102" i="14"/>
  <c r="J101" i="14"/>
  <c r="J100" i="14"/>
  <c r="J99" i="14"/>
  <c r="J98" i="14"/>
  <c r="J97" i="14"/>
  <c r="J96" i="14"/>
  <c r="J95" i="14"/>
  <c r="J94" i="14"/>
  <c r="J93" i="14"/>
  <c r="J109" i="14" s="1"/>
  <c r="J84" i="14"/>
  <c r="J83" i="14"/>
  <c r="J82" i="14"/>
  <c r="J81" i="14"/>
  <c r="J80" i="14"/>
  <c r="J79" i="14"/>
  <c r="J78" i="14"/>
  <c r="J77" i="14"/>
  <c r="J76" i="14"/>
  <c r="J75" i="14"/>
  <c r="J74" i="14"/>
  <c r="J73" i="14"/>
  <c r="J72" i="14"/>
  <c r="J71" i="14"/>
  <c r="J87" i="14" s="1"/>
  <c r="J62" i="14"/>
  <c r="J61" i="14"/>
  <c r="J60" i="14"/>
  <c r="J59" i="14"/>
  <c r="J58" i="14"/>
  <c r="J57" i="14"/>
  <c r="J56" i="14"/>
  <c r="J55" i="14"/>
  <c r="J54" i="14"/>
  <c r="J53" i="14"/>
  <c r="J52" i="14"/>
  <c r="J51" i="14"/>
  <c r="J50" i="14"/>
  <c r="J49" i="14"/>
  <c r="J65" i="14" s="1"/>
  <c r="J40" i="14"/>
  <c r="J39" i="14"/>
  <c r="J38" i="14"/>
  <c r="J37" i="14"/>
  <c r="J36" i="14"/>
  <c r="J35" i="14"/>
  <c r="J34" i="14"/>
  <c r="J33" i="14"/>
  <c r="J32" i="14"/>
  <c r="J31" i="14"/>
  <c r="J30" i="14"/>
  <c r="J29" i="14"/>
  <c r="J28" i="14"/>
  <c r="J27" i="14"/>
  <c r="J43" i="14" s="1"/>
  <c r="J18" i="14"/>
  <c r="J17" i="14"/>
  <c r="J16" i="14"/>
  <c r="J15" i="14"/>
  <c r="J14" i="14"/>
  <c r="J13" i="14"/>
  <c r="J12" i="14"/>
  <c r="J11" i="14"/>
  <c r="J10" i="14"/>
  <c r="J9" i="14"/>
  <c r="J8" i="14"/>
  <c r="J7" i="14"/>
  <c r="J6" i="14"/>
  <c r="J5" i="14"/>
  <c r="J21" i="14" s="1"/>
  <c r="K99" i="13"/>
  <c r="G96" i="13" s="1"/>
  <c r="K96" i="13" s="1"/>
  <c r="K91" i="13"/>
  <c r="G88" i="13" s="1"/>
  <c r="K88" i="13" s="1"/>
  <c r="K82" i="13"/>
  <c r="G79" i="13"/>
  <c r="K79" i="13" s="1"/>
  <c r="K72" i="13"/>
  <c r="G69" i="13" s="1"/>
  <c r="K69" i="13" s="1"/>
  <c r="K64" i="13"/>
  <c r="G61" i="13" s="1"/>
  <c r="K61" i="13" s="1"/>
  <c r="K56" i="13"/>
  <c r="G53" i="13" s="1"/>
  <c r="K53" i="13" s="1"/>
  <c r="K46" i="13"/>
  <c r="G43" i="13"/>
  <c r="K43" i="13" s="1"/>
  <c r="K38" i="13"/>
  <c r="G35" i="13" s="1"/>
  <c r="K35" i="13" s="1"/>
  <c r="K28" i="13"/>
  <c r="G25" i="13" s="1"/>
  <c r="K25" i="13" s="1"/>
  <c r="K20" i="13"/>
  <c r="G17" i="13" s="1"/>
  <c r="K17" i="13" s="1"/>
  <c r="K12" i="13"/>
  <c r="G9" i="13"/>
  <c r="K9" i="13" s="1"/>
  <c r="J1" i="13"/>
  <c r="I25" i="12"/>
  <c r="I24" i="12"/>
  <c r="I23" i="12"/>
  <c r="I22" i="12"/>
  <c r="I21" i="12"/>
  <c r="I20" i="12"/>
  <c r="I19" i="12"/>
  <c r="I18" i="12"/>
  <c r="I17" i="12"/>
  <c r="I16" i="12"/>
  <c r="I15" i="12"/>
  <c r="I14" i="12"/>
  <c r="I13" i="12"/>
  <c r="I12" i="12"/>
  <c r="I11" i="12"/>
  <c r="I10" i="12"/>
  <c r="I9" i="12"/>
  <c r="I8" i="12"/>
  <c r="H1" i="12"/>
  <c r="J34" i="8"/>
  <c r="J33" i="8"/>
  <c r="J32" i="8"/>
  <c r="J31" i="8"/>
  <c r="J23" i="8"/>
  <c r="J22" i="8"/>
  <c r="J21" i="8"/>
  <c r="J20" i="8"/>
  <c r="J12" i="8"/>
  <c r="J11" i="8"/>
  <c r="J10" i="8"/>
  <c r="J9" i="8"/>
  <c r="J8" i="8"/>
  <c r="J7" i="8"/>
  <c r="I1" i="8"/>
  <c r="E20" i="36"/>
  <c r="G9" i="35" s="1"/>
  <c r="K9" i="35" s="1"/>
  <c r="E11" i="36"/>
  <c r="G6" i="35" s="1"/>
  <c r="K6" i="35" s="1"/>
  <c r="F2" i="36"/>
  <c r="K364" i="35"/>
  <c r="K315" i="35"/>
  <c r="K314" i="35"/>
  <c r="G322" i="35" s="1"/>
  <c r="K305" i="35"/>
  <c r="K304" i="35"/>
  <c r="K303" i="35"/>
  <c r="K302" i="35"/>
  <c r="K301" i="35"/>
  <c r="K300" i="35"/>
  <c r="K299" i="35"/>
  <c r="K298" i="35"/>
  <c r="K297" i="35"/>
  <c r="K296" i="35"/>
  <c r="K295" i="35"/>
  <c r="K294" i="35"/>
  <c r="K293" i="35"/>
  <c r="K292" i="35"/>
  <c r="K291" i="35"/>
  <c r="K290" i="35"/>
  <c r="K289" i="35"/>
  <c r="K288" i="35"/>
  <c r="K287" i="35"/>
  <c r="K286" i="35"/>
  <c r="K285" i="35"/>
  <c r="K284" i="35"/>
  <c r="K283" i="35"/>
  <c r="K282" i="35"/>
  <c r="K281" i="35"/>
  <c r="K280" i="35"/>
  <c r="K279" i="35"/>
  <c r="K278" i="35"/>
  <c r="K277" i="35"/>
  <c r="K276" i="35"/>
  <c r="L267" i="35"/>
  <c r="K267" i="35"/>
  <c r="L266" i="35"/>
  <c r="K266" i="35"/>
  <c r="L265" i="35"/>
  <c r="K265" i="35"/>
  <c r="L264" i="35"/>
  <c r="K264" i="35"/>
  <c r="L263" i="35"/>
  <c r="K263" i="35"/>
  <c r="L262" i="35"/>
  <c r="K262" i="35"/>
  <c r="L261" i="35"/>
  <c r="K261" i="35"/>
  <c r="L260" i="35"/>
  <c r="K260" i="35"/>
  <c r="L259" i="35"/>
  <c r="K259" i="35"/>
  <c r="L258" i="35"/>
  <c r="K258" i="35"/>
  <c r="L257" i="35"/>
  <c r="K257" i="35"/>
  <c r="L256" i="35"/>
  <c r="K256" i="35"/>
  <c r="L255" i="35"/>
  <c r="K255" i="35"/>
  <c r="L254" i="35"/>
  <c r="K254" i="35"/>
  <c r="L253" i="35"/>
  <c r="K253" i="35"/>
  <c r="L252" i="35"/>
  <c r="K252" i="35"/>
  <c r="L251" i="35"/>
  <c r="K251" i="35"/>
  <c r="L250" i="35"/>
  <c r="K250" i="35"/>
  <c r="L249" i="35"/>
  <c r="K249" i="35"/>
  <c r="L248" i="35"/>
  <c r="K248" i="35"/>
  <c r="L247" i="35"/>
  <c r="K247" i="35"/>
  <c r="L239" i="35"/>
  <c r="K239" i="35"/>
  <c r="L238" i="35"/>
  <c r="K238" i="35"/>
  <c r="L237" i="35"/>
  <c r="K237" i="35"/>
  <c r="L236" i="35"/>
  <c r="K236" i="35"/>
  <c r="L235" i="35"/>
  <c r="K235" i="35"/>
  <c r="L234" i="35"/>
  <c r="K234" i="35"/>
  <c r="L233" i="35"/>
  <c r="L232" i="35"/>
  <c r="K232" i="35"/>
  <c r="L231" i="35"/>
  <c r="K231" i="35"/>
  <c r="L230" i="35"/>
  <c r="K230" i="35"/>
  <c r="L229" i="35"/>
  <c r="K229" i="35"/>
  <c r="L228" i="35"/>
  <c r="K228" i="35"/>
  <c r="L227" i="35"/>
  <c r="K227" i="35"/>
  <c r="L226" i="35"/>
  <c r="K226" i="35"/>
  <c r="L225" i="35"/>
  <c r="K225" i="35"/>
  <c r="L224" i="35"/>
  <c r="K224" i="35"/>
  <c r="L223" i="35"/>
  <c r="K223" i="35"/>
  <c r="L222" i="35"/>
  <c r="K222" i="35"/>
  <c r="L221" i="35"/>
  <c r="K221" i="35"/>
  <c r="L220" i="35"/>
  <c r="K220" i="35"/>
  <c r="L219" i="35"/>
  <c r="K219" i="35"/>
  <c r="L218" i="35"/>
  <c r="K218" i="35"/>
  <c r="L217" i="35"/>
  <c r="K217" i="35"/>
  <c r="L216" i="35"/>
  <c r="K216" i="35"/>
  <c r="L215" i="35"/>
  <c r="K215" i="35"/>
  <c r="L214" i="35"/>
  <c r="K214" i="35"/>
  <c r="L213" i="35"/>
  <c r="K213" i="35"/>
  <c r="L212" i="35"/>
  <c r="K212" i="35"/>
  <c r="L211" i="35"/>
  <c r="K211" i="35"/>
  <c r="L210" i="35"/>
  <c r="K210" i="35"/>
  <c r="L209" i="35"/>
  <c r="K209" i="35"/>
  <c r="L208" i="35"/>
  <c r="K208" i="35"/>
  <c r="L207" i="35"/>
  <c r="K207" i="35"/>
  <c r="L206" i="35"/>
  <c r="K206" i="35"/>
  <c r="L205" i="35"/>
  <c r="K205" i="35"/>
  <c r="L204" i="35"/>
  <c r="K204" i="35"/>
  <c r="L203" i="35"/>
  <c r="K203" i="35"/>
  <c r="L202" i="35"/>
  <c r="K202" i="35"/>
  <c r="L201" i="35"/>
  <c r="K201" i="35"/>
  <c r="L200" i="35"/>
  <c r="K200" i="35"/>
  <c r="L199" i="35"/>
  <c r="K199" i="35"/>
  <c r="L198" i="35"/>
  <c r="K198" i="35"/>
  <c r="L197" i="35"/>
  <c r="K197" i="35"/>
  <c r="L196" i="35"/>
  <c r="K196" i="35"/>
  <c r="L195" i="35"/>
  <c r="K195" i="35"/>
  <c r="L194" i="35"/>
  <c r="K194" i="35"/>
  <c r="L193" i="35"/>
  <c r="K193" i="35"/>
  <c r="L192" i="35"/>
  <c r="K192" i="35"/>
  <c r="L191" i="35"/>
  <c r="K191" i="35"/>
  <c r="L190" i="35"/>
  <c r="K190" i="35"/>
  <c r="K183" i="35"/>
  <c r="L170" i="35"/>
  <c r="K170" i="35"/>
  <c r="L169" i="35"/>
  <c r="K169" i="35"/>
  <c r="L168" i="35"/>
  <c r="K168" i="35"/>
  <c r="L167" i="35"/>
  <c r="K167" i="35"/>
  <c r="L166" i="35"/>
  <c r="K166" i="35"/>
  <c r="L165" i="35"/>
  <c r="K165" i="35"/>
  <c r="L164" i="35"/>
  <c r="K164" i="35"/>
  <c r="L163" i="35"/>
  <c r="K163" i="35"/>
  <c r="L162" i="35"/>
  <c r="K162" i="35"/>
  <c r="L161" i="35"/>
  <c r="K161" i="35"/>
  <c r="L160" i="35"/>
  <c r="K160" i="35"/>
  <c r="L159" i="35"/>
  <c r="K159" i="35"/>
  <c r="L158" i="35"/>
  <c r="K158" i="35"/>
  <c r="L157" i="35"/>
  <c r="K157" i="35"/>
  <c r="L156" i="35"/>
  <c r="K156" i="35"/>
  <c r="L155" i="35"/>
  <c r="K155" i="35"/>
  <c r="L154" i="35"/>
  <c r="K154" i="35"/>
  <c r="L153" i="35"/>
  <c r="K153" i="35"/>
  <c r="L152" i="35"/>
  <c r="K152" i="35"/>
  <c r="L151" i="35"/>
  <c r="K151" i="35"/>
  <c r="L150" i="35"/>
  <c r="K150" i="35"/>
  <c r="L149" i="35"/>
  <c r="K149" i="35"/>
  <c r="L148" i="35"/>
  <c r="K148" i="35"/>
  <c r="L147" i="35"/>
  <c r="K147" i="35"/>
  <c r="L146" i="35"/>
  <c r="K146" i="35"/>
  <c r="L145" i="35"/>
  <c r="K145" i="35"/>
  <c r="L144" i="35"/>
  <c r="K144" i="35"/>
  <c r="L143" i="35"/>
  <c r="K143" i="35"/>
  <c r="L142" i="35"/>
  <c r="K142" i="35"/>
  <c r="L141" i="35"/>
  <c r="K141" i="35"/>
  <c r="L140" i="35"/>
  <c r="K140" i="35"/>
  <c r="L139" i="35"/>
  <c r="K139" i="35"/>
  <c r="L138" i="35"/>
  <c r="K138" i="35"/>
  <c r="L137" i="35"/>
  <c r="K137" i="35"/>
  <c r="L136" i="35"/>
  <c r="K136" i="35"/>
  <c r="L135" i="35"/>
  <c r="K135" i="35"/>
  <c r="L134" i="35"/>
  <c r="K134" i="35"/>
  <c r="L133" i="35"/>
  <c r="K133" i="35"/>
  <c r="L132" i="35"/>
  <c r="K132" i="35"/>
  <c r="L131" i="35"/>
  <c r="K131" i="35"/>
  <c r="L130" i="35"/>
  <c r="K130" i="35"/>
  <c r="L129" i="35"/>
  <c r="K129" i="35"/>
  <c r="L128" i="35"/>
  <c r="K128" i="35"/>
  <c r="L127" i="35"/>
  <c r="K127" i="35"/>
  <c r="L126" i="35"/>
  <c r="K126" i="35"/>
  <c r="L125" i="35"/>
  <c r="K125" i="35"/>
  <c r="L124" i="35"/>
  <c r="K124" i="35"/>
  <c r="L123" i="35"/>
  <c r="K123" i="35"/>
  <c r="L122" i="35"/>
  <c r="K122" i="35"/>
  <c r="L121" i="35"/>
  <c r="K121" i="35"/>
  <c r="L120" i="35"/>
  <c r="K120" i="35"/>
  <c r="L119" i="35"/>
  <c r="K119" i="35"/>
  <c r="L118" i="35"/>
  <c r="K118" i="35"/>
  <c r="L117" i="35"/>
  <c r="K117" i="35"/>
  <c r="L116" i="35"/>
  <c r="K116" i="35"/>
  <c r="L115" i="35"/>
  <c r="K115" i="35"/>
  <c r="L114" i="35"/>
  <c r="K114" i="35"/>
  <c r="L113" i="35"/>
  <c r="K113" i="35"/>
  <c r="L112" i="35"/>
  <c r="K112" i="35"/>
  <c r="L111" i="35"/>
  <c r="K111" i="35"/>
  <c r="L110" i="35"/>
  <c r="K110" i="35"/>
  <c r="L109" i="35"/>
  <c r="K109" i="35"/>
  <c r="L108" i="35"/>
  <c r="K108" i="35"/>
  <c r="L107" i="35"/>
  <c r="K107" i="35"/>
  <c r="L106" i="35"/>
  <c r="K106" i="35"/>
  <c r="L105" i="35"/>
  <c r="K105" i="35"/>
  <c r="L104" i="35"/>
  <c r="K104" i="35"/>
  <c r="L103" i="35"/>
  <c r="K103" i="35"/>
  <c r="L102" i="35"/>
  <c r="K102" i="35"/>
  <c r="L101" i="35"/>
  <c r="K101" i="35"/>
  <c r="L100" i="35"/>
  <c r="K100" i="35"/>
  <c r="L99" i="35"/>
  <c r="K99" i="35"/>
  <c r="L98" i="35"/>
  <c r="K98" i="35"/>
  <c r="L97" i="35"/>
  <c r="K97" i="35"/>
  <c r="L96" i="35"/>
  <c r="K96" i="35"/>
  <c r="L95" i="35"/>
  <c r="K95" i="35"/>
  <c r="L94" i="35"/>
  <c r="K94" i="35"/>
  <c r="L93" i="35"/>
  <c r="K93" i="35"/>
  <c r="L92" i="35"/>
  <c r="K92" i="35"/>
  <c r="L91" i="35"/>
  <c r="K91" i="35"/>
  <c r="L90" i="35"/>
  <c r="K90" i="35"/>
  <c r="L89" i="35"/>
  <c r="K89" i="35"/>
  <c r="L88" i="35"/>
  <c r="K88" i="35"/>
  <c r="L87" i="35"/>
  <c r="K87" i="35"/>
  <c r="L86" i="35"/>
  <c r="K86" i="35"/>
  <c r="L85" i="35"/>
  <c r="K85" i="35"/>
  <c r="L84" i="35"/>
  <c r="K84" i="35"/>
  <c r="L83" i="35"/>
  <c r="K83" i="35"/>
  <c r="L82" i="35"/>
  <c r="K82" i="35"/>
  <c r="L81" i="35"/>
  <c r="K81" i="35"/>
  <c r="L80" i="35"/>
  <c r="K80" i="35"/>
  <c r="L79" i="35"/>
  <c r="K79" i="35"/>
  <c r="L78" i="35"/>
  <c r="K78" i="35"/>
  <c r="L77" i="35"/>
  <c r="K77" i="35"/>
  <c r="L76" i="35"/>
  <c r="K76" i="35"/>
  <c r="L75" i="35"/>
  <c r="K75" i="35"/>
  <c r="L74" i="35"/>
  <c r="K74" i="35"/>
  <c r="L73" i="35"/>
  <c r="K73" i="35"/>
  <c r="L72" i="35"/>
  <c r="K72" i="35"/>
  <c r="L71" i="35"/>
  <c r="K71" i="35"/>
  <c r="L70" i="35"/>
  <c r="K70" i="35"/>
  <c r="L69" i="35"/>
  <c r="K69" i="35"/>
  <c r="L68" i="35"/>
  <c r="K68" i="35"/>
  <c r="L67" i="35"/>
  <c r="K67" i="35"/>
  <c r="L66" i="35"/>
  <c r="K66" i="35"/>
  <c r="L65" i="35"/>
  <c r="K65" i="35"/>
  <c r="L64" i="35"/>
  <c r="K64" i="35"/>
  <c r="L63" i="35"/>
  <c r="K63" i="35"/>
  <c r="L62" i="35"/>
  <c r="K62" i="35"/>
  <c r="L59" i="35"/>
  <c r="K59" i="35"/>
  <c r="L58" i="35"/>
  <c r="K58" i="35"/>
  <c r="L57" i="35"/>
  <c r="K57" i="35"/>
  <c r="L56" i="35"/>
  <c r="K56" i="35"/>
  <c r="L55" i="35"/>
  <c r="K55" i="35"/>
  <c r="L54" i="35"/>
  <c r="K54" i="35"/>
  <c r="L53" i="35"/>
  <c r="K53" i="35"/>
  <c r="L52" i="35"/>
  <c r="K52" i="35"/>
  <c r="L51" i="35"/>
  <c r="K51" i="35"/>
  <c r="L50" i="35"/>
  <c r="K50" i="35"/>
  <c r="L49" i="35"/>
  <c r="K49" i="35"/>
  <c r="L48" i="35"/>
  <c r="K48" i="35"/>
  <c r="L47" i="35"/>
  <c r="K47" i="35"/>
  <c r="L46" i="35"/>
  <c r="K46" i="35"/>
  <c r="L45" i="35"/>
  <c r="K45" i="35"/>
  <c r="L44" i="35"/>
  <c r="K44" i="35"/>
  <c r="L43" i="35"/>
  <c r="K43" i="35"/>
  <c r="L42" i="35"/>
  <c r="K42" i="35"/>
  <c r="L41" i="35"/>
  <c r="K41" i="35"/>
  <c r="L40" i="35"/>
  <c r="K40" i="35"/>
  <c r="L39" i="35"/>
  <c r="K39" i="35"/>
  <c r="L38" i="35"/>
  <c r="K38" i="35"/>
  <c r="L37" i="35"/>
  <c r="K37" i="35"/>
  <c r="L36" i="35"/>
  <c r="K36" i="35"/>
  <c r="L35" i="35"/>
  <c r="K35" i="35"/>
  <c r="L34" i="35"/>
  <c r="K34" i="35"/>
  <c r="L33" i="35"/>
  <c r="K33" i="35"/>
  <c r="L32" i="35"/>
  <c r="K32" i="35"/>
  <c r="L31" i="35"/>
  <c r="K31" i="35"/>
  <c r="L30" i="35"/>
  <c r="K30" i="35"/>
  <c r="L29" i="35"/>
  <c r="K29" i="35"/>
  <c r="L28" i="35"/>
  <c r="K28" i="35"/>
  <c r="L27" i="35"/>
  <c r="K27" i="35"/>
  <c r="L26" i="35"/>
  <c r="K26" i="35"/>
  <c r="L25" i="35"/>
  <c r="K25" i="35"/>
  <c r="L24" i="35"/>
  <c r="K24" i="35"/>
  <c r="L23" i="35"/>
  <c r="K23" i="35"/>
  <c r="L22" i="35"/>
  <c r="K22" i="35"/>
  <c r="L21" i="35"/>
  <c r="K21" i="35"/>
  <c r="L20" i="35"/>
  <c r="K20" i="35"/>
  <c r="L19" i="35"/>
  <c r="K19" i="35"/>
  <c r="L18" i="35"/>
  <c r="K18" i="35"/>
  <c r="L17" i="35"/>
  <c r="K17" i="35"/>
  <c r="J1" i="35"/>
  <c r="J18" i="7"/>
  <c r="J10" i="7"/>
  <c r="J9" i="7"/>
  <c r="J8" i="7"/>
  <c r="J7" i="7"/>
  <c r="I1" i="7"/>
  <c r="J33" i="6"/>
  <c r="J32" i="6"/>
  <c r="J31" i="6"/>
  <c r="J30" i="6"/>
  <c r="J29" i="6"/>
  <c r="J28" i="6"/>
  <c r="J27" i="6"/>
  <c r="J26" i="6"/>
  <c r="J25" i="6"/>
  <c r="J24" i="6"/>
  <c r="J23" i="6"/>
  <c r="J22" i="6"/>
  <c r="J21" i="6"/>
  <c r="J20" i="6"/>
  <c r="J19" i="6"/>
  <c r="J18" i="6"/>
  <c r="J17" i="6"/>
  <c r="J16" i="6"/>
  <c r="J15" i="6"/>
  <c r="J14" i="6"/>
  <c r="J7" i="6"/>
  <c r="I1" i="6"/>
  <c r="J33" i="5"/>
  <c r="J32" i="5"/>
  <c r="J31" i="5"/>
  <c r="J30" i="5"/>
  <c r="J29" i="5"/>
  <c r="J28" i="5"/>
  <c r="J27" i="5"/>
  <c r="J26" i="5"/>
  <c r="J25" i="5"/>
  <c r="J24" i="5"/>
  <c r="J23" i="5"/>
  <c r="J22" i="5"/>
  <c r="J21" i="5"/>
  <c r="J20" i="5"/>
  <c r="J35" i="5" s="1"/>
  <c r="J19" i="5"/>
  <c r="J18" i="5"/>
  <c r="J17" i="5"/>
  <c r="J16" i="5"/>
  <c r="J15" i="5"/>
  <c r="J14" i="5"/>
  <c r="J7" i="5"/>
  <c r="J39" i="5" s="1"/>
  <c r="K11" i="1" s="1"/>
  <c r="I1" i="5"/>
  <c r="J62" i="4"/>
  <c r="J60" i="4"/>
  <c r="J59" i="4"/>
  <c r="J58" i="4"/>
  <c r="J50" i="4"/>
  <c r="J41" i="4"/>
  <c r="J43" i="4" s="1"/>
  <c r="J33" i="4"/>
  <c r="J7" i="4"/>
  <c r="I1" i="4"/>
  <c r="J226" i="3"/>
  <c r="J224" i="3"/>
  <c r="J223" i="3"/>
  <c r="J222" i="3"/>
  <c r="J221" i="3"/>
  <c r="J220" i="3"/>
  <c r="J219" i="3"/>
  <c r="J218" i="3"/>
  <c r="J217" i="3"/>
  <c r="J216" i="3"/>
  <c r="J208" i="3"/>
  <c r="J206" i="3"/>
  <c r="J205" i="3"/>
  <c r="J204" i="3"/>
  <c r="J203" i="3"/>
  <c r="J202" i="3"/>
  <c r="J201" i="3"/>
  <c r="J200" i="3"/>
  <c r="J199" i="3"/>
  <c r="J198" i="3"/>
  <c r="J197" i="3"/>
  <c r="J196" i="3"/>
  <c r="J195" i="3"/>
  <c r="J187" i="3"/>
  <c r="J186" i="3"/>
  <c r="J185" i="3"/>
  <c r="J184" i="3"/>
  <c r="J176" i="3"/>
  <c r="J175" i="3"/>
  <c r="J174" i="3"/>
  <c r="J173" i="3"/>
  <c r="J165" i="3"/>
  <c r="J163" i="3"/>
  <c r="J162" i="3"/>
  <c r="J161" i="3"/>
  <c r="J160" i="3"/>
  <c r="J159" i="3"/>
  <c r="J158" i="3"/>
  <c r="J157" i="3"/>
  <c r="J156" i="3"/>
  <c r="J155" i="3"/>
  <c r="J154" i="3"/>
  <c r="J153" i="3"/>
  <c r="J152" i="3"/>
  <c r="J144" i="3"/>
  <c r="J142" i="3"/>
  <c r="J141" i="3"/>
  <c r="J140" i="3"/>
  <c r="J139" i="3"/>
  <c r="J138" i="3"/>
  <c r="J137" i="3"/>
  <c r="J136" i="3"/>
  <c r="J135" i="3"/>
  <c r="J134" i="3"/>
  <c r="J133" i="3"/>
  <c r="J132" i="3"/>
  <c r="J131" i="3"/>
  <c r="J123" i="3"/>
  <c r="J125" i="3" s="1"/>
  <c r="J115" i="3"/>
  <c r="J117" i="3" s="1"/>
  <c r="J107" i="3"/>
  <c r="J106" i="3"/>
  <c r="J105" i="3"/>
  <c r="J104" i="3"/>
  <c r="J96" i="3"/>
  <c r="J95" i="3"/>
  <c r="J94" i="3"/>
  <c r="J93" i="3"/>
  <c r="J85" i="3"/>
  <c r="J84" i="3"/>
  <c r="J76" i="3"/>
  <c r="J75" i="3"/>
  <c r="J78" i="3" s="1"/>
  <c r="J67" i="3"/>
  <c r="J66" i="3"/>
  <c r="J58" i="3"/>
  <c r="J57" i="3"/>
  <c r="J56" i="3"/>
  <c r="J55" i="3"/>
  <c r="J54" i="3"/>
  <c r="J53" i="3"/>
  <c r="J45" i="3"/>
  <c r="J44" i="3"/>
  <c r="J43" i="3"/>
  <c r="J42" i="3"/>
  <c r="J34" i="3"/>
  <c r="J33" i="3"/>
  <c r="J32" i="3"/>
  <c r="J31" i="3"/>
  <c r="J22" i="3"/>
  <c r="J21" i="3"/>
  <c r="J20" i="3"/>
  <c r="J19" i="3"/>
  <c r="J10" i="3"/>
  <c r="J9" i="3"/>
  <c r="J8" i="3"/>
  <c r="J7" i="3"/>
  <c r="I1" i="3"/>
  <c r="AB91" i="2"/>
  <c r="E75" i="2"/>
  <c r="E56" i="2"/>
  <c r="AB72" i="2" s="1"/>
  <c r="P93" i="2" s="1"/>
  <c r="K22" i="24" s="1"/>
  <c r="W21" i="24" s="1"/>
  <c r="D49" i="24" s="1"/>
  <c r="AB53" i="2"/>
  <c r="E37" i="2"/>
  <c r="R11" i="2"/>
  <c r="AC8" i="2" s="1"/>
  <c r="C18" i="2" s="1"/>
  <c r="R8" i="2"/>
  <c r="R5" i="2"/>
  <c r="AE2" i="2"/>
  <c r="K41" i="1"/>
  <c r="K40" i="1"/>
  <c r="K39" i="1"/>
  <c r="K38" i="1"/>
  <c r="K37" i="1"/>
  <c r="K36" i="1"/>
  <c r="AC11" i="22" l="1"/>
  <c r="C35" i="22" s="1"/>
  <c r="R35" i="22" s="1"/>
  <c r="R41" i="22" s="1"/>
  <c r="S45" i="22" s="1"/>
  <c r="J28" i="31"/>
  <c r="J34" i="31" s="1"/>
  <c r="J17" i="39"/>
  <c r="J43" i="39"/>
  <c r="J36" i="8"/>
  <c r="J35" i="6"/>
  <c r="J39" i="6" s="1"/>
  <c r="K12" i="1" s="1"/>
  <c r="J25" i="8"/>
  <c r="J14" i="8"/>
  <c r="J70" i="8" s="1"/>
  <c r="K16" i="1"/>
  <c r="J146" i="3"/>
  <c r="J47" i="3"/>
  <c r="J87" i="3"/>
  <c r="J36" i="3"/>
  <c r="J60" i="3"/>
  <c r="J24" i="3"/>
  <c r="J12" i="3"/>
  <c r="J69" i="3"/>
  <c r="J109" i="3"/>
  <c r="J189" i="3"/>
  <c r="J167" i="3"/>
  <c r="K9" i="1" s="1"/>
  <c r="J98" i="3"/>
  <c r="J178" i="3"/>
  <c r="V10" i="21"/>
  <c r="F50" i="21" s="1"/>
  <c r="T50" i="21" s="1"/>
  <c r="H343" i="17" s="1"/>
  <c r="J347" i="17" s="1"/>
  <c r="J349" i="17" s="1"/>
  <c r="A301" i="17"/>
  <c r="J152" i="14"/>
  <c r="J52" i="4"/>
  <c r="J67" i="4"/>
  <c r="K10" i="1" s="1"/>
  <c r="J20" i="7"/>
  <c r="J12" i="7"/>
  <c r="J24" i="7" s="1"/>
  <c r="K13" i="1" s="1"/>
  <c r="K308" i="35"/>
  <c r="K243" i="35"/>
  <c r="K178" i="35"/>
  <c r="J26" i="33"/>
  <c r="K35" i="1" s="1"/>
  <c r="K34" i="1"/>
  <c r="J10" i="30"/>
  <c r="K32" i="1" s="1"/>
  <c r="K31" i="1"/>
  <c r="K28" i="1"/>
  <c r="K27" i="1"/>
  <c r="H50" i="24"/>
  <c r="R49" i="24"/>
  <c r="Q7" i="24" s="1"/>
  <c r="M49" i="24"/>
  <c r="I49" i="24"/>
  <c r="J155" i="14"/>
  <c r="K17" i="1" s="1"/>
  <c r="H18" i="2"/>
  <c r="M18" i="2"/>
  <c r="R24" i="2" s="1"/>
  <c r="S28" i="2" s="1"/>
  <c r="H68" i="16" s="1"/>
  <c r="J68" i="16" s="1"/>
  <c r="J162" i="16" s="1"/>
  <c r="M37" i="20"/>
  <c r="K269" i="35"/>
  <c r="J44" i="20"/>
  <c r="J46" i="20"/>
  <c r="J45" i="20"/>
  <c r="P45" i="20" s="1"/>
  <c r="V45" i="20" s="1"/>
  <c r="H298" i="17" l="1"/>
  <c r="J298" i="17" s="1"/>
  <c r="H484" i="17"/>
  <c r="J484" i="17" s="1"/>
  <c r="C18" i="22"/>
  <c r="R18" i="22" s="1"/>
  <c r="R24" i="22" s="1"/>
  <c r="S28" i="22" s="1"/>
  <c r="I322" i="35"/>
  <c r="K322" i="35" s="1"/>
  <c r="K324" i="35" s="1"/>
  <c r="J47" i="39"/>
  <c r="K18" i="1" s="1"/>
  <c r="K15" i="1"/>
  <c r="K50" i="21"/>
  <c r="O50" i="21"/>
  <c r="J51" i="21"/>
  <c r="A317" i="17"/>
  <c r="A362" i="17" s="1"/>
  <c r="AC7" i="24"/>
  <c r="AC15" i="24" s="1"/>
  <c r="K25" i="1" s="1"/>
  <c r="Q8" i="24"/>
  <c r="AC8" i="24" s="1"/>
  <c r="H445" i="17" l="1"/>
  <c r="J445" i="17" s="1"/>
  <c r="H473" i="17"/>
  <c r="J473" i="17" s="1"/>
  <c r="I356" i="35"/>
  <c r="K356" i="35" s="1"/>
  <c r="K358" i="35" s="1"/>
  <c r="K368" i="35" s="1"/>
  <c r="K14" i="1" s="1"/>
  <c r="H281" i="17"/>
  <c r="J281" i="17" s="1"/>
  <c r="J497" i="17" s="1"/>
  <c r="J711" i="18" s="1"/>
  <c r="K19" i="1" s="1"/>
  <c r="K21" i="1" s="1"/>
</calcChain>
</file>

<file path=xl/sharedStrings.xml><?xml version="1.0" encoding="utf-8"?>
<sst xmlns="http://schemas.openxmlformats.org/spreadsheetml/2006/main" count="9234" uniqueCount="1329">
  <si>
    <t>地方公共団体コード</t>
    <rPh sb="0" eb="2">
      <t>チホウ</t>
    </rPh>
    <rPh sb="2" eb="4">
      <t>コウキョウ</t>
    </rPh>
    <rPh sb="4" eb="6">
      <t>ダンタイ</t>
    </rPh>
    <phoneticPr fontId="4"/>
  </si>
  <si>
    <t>都道府県名</t>
    <rPh sb="0" eb="4">
      <t>トドウフケン</t>
    </rPh>
    <rPh sb="4" eb="5">
      <t>メイ</t>
    </rPh>
    <phoneticPr fontId="4"/>
  </si>
  <si>
    <t>担当課名</t>
    <rPh sb="0" eb="2">
      <t>タントウ</t>
    </rPh>
    <rPh sb="2" eb="3">
      <t>カ</t>
    </rPh>
    <rPh sb="3" eb="4">
      <t>メイ</t>
    </rPh>
    <phoneticPr fontId="4"/>
  </si>
  <si>
    <t>担当者名</t>
    <rPh sb="0" eb="3">
      <t>タントウシャ</t>
    </rPh>
    <rPh sb="3" eb="4">
      <t>メイ</t>
    </rPh>
    <phoneticPr fontId="4"/>
  </si>
  <si>
    <t>連絡先</t>
    <rPh sb="0" eb="3">
      <t>レンラクサキ</t>
    </rPh>
    <phoneticPr fontId="4"/>
  </si>
  <si>
    <t>（単位：千円）</t>
    <rPh sb="1" eb="3">
      <t>タンイ</t>
    </rPh>
    <rPh sb="4" eb="6">
      <t>センエン</t>
    </rPh>
    <phoneticPr fontId="4"/>
  </si>
  <si>
    <t>費　　目</t>
    <rPh sb="0" eb="1">
      <t>ヒ</t>
    </rPh>
    <rPh sb="3" eb="4">
      <t>メ</t>
    </rPh>
    <phoneticPr fontId="4"/>
  </si>
  <si>
    <t>測定単位</t>
    <rPh sb="0" eb="2">
      <t>ソクテイ</t>
    </rPh>
    <rPh sb="2" eb="4">
      <t>タンイ</t>
    </rPh>
    <phoneticPr fontId="4"/>
  </si>
  <si>
    <t>算入見込額</t>
    <rPh sb="0" eb="2">
      <t>サンニュウ</t>
    </rPh>
    <rPh sb="2" eb="5">
      <t>ミコミガク</t>
    </rPh>
    <phoneticPr fontId="4"/>
  </si>
  <si>
    <t>１</t>
    <phoneticPr fontId="4"/>
  </si>
  <si>
    <t>道路橋りょう費</t>
    <rPh sb="0" eb="2">
      <t>ドウロ</t>
    </rPh>
    <rPh sb="2" eb="3">
      <t>キョウ</t>
    </rPh>
    <rPh sb="6" eb="7">
      <t>ヒ</t>
    </rPh>
    <phoneticPr fontId="4"/>
  </si>
  <si>
    <t>道路の延長</t>
    <rPh sb="0" eb="2">
      <t>ドウロ</t>
    </rPh>
    <rPh sb="3" eb="5">
      <t>エンチョウ</t>
    </rPh>
    <phoneticPr fontId="4"/>
  </si>
  <si>
    <t>(A)</t>
    <phoneticPr fontId="4"/>
  </si>
  <si>
    <t>２</t>
    <phoneticPr fontId="4"/>
  </si>
  <si>
    <t>河川費</t>
    <rPh sb="0" eb="2">
      <t>カセン</t>
    </rPh>
    <rPh sb="2" eb="3">
      <t>ヒ</t>
    </rPh>
    <phoneticPr fontId="4"/>
  </si>
  <si>
    <t>河川の延長</t>
    <rPh sb="0" eb="2">
      <t>カセン</t>
    </rPh>
    <rPh sb="3" eb="5">
      <t>エンチョウ</t>
    </rPh>
    <phoneticPr fontId="4"/>
  </si>
  <si>
    <t>(B)</t>
    <phoneticPr fontId="4"/>
  </si>
  <si>
    <t>３</t>
    <phoneticPr fontId="4"/>
  </si>
  <si>
    <t>港湾費（港湾）</t>
    <rPh sb="0" eb="2">
      <t>コウワン</t>
    </rPh>
    <rPh sb="2" eb="3">
      <t>ヒ</t>
    </rPh>
    <rPh sb="4" eb="6">
      <t>コウワン</t>
    </rPh>
    <phoneticPr fontId="4"/>
  </si>
  <si>
    <t>外郭施設の延長</t>
    <rPh sb="0" eb="2">
      <t>ガイカク</t>
    </rPh>
    <rPh sb="2" eb="4">
      <t>シセツ</t>
    </rPh>
    <rPh sb="5" eb="7">
      <t>エンチョウ</t>
    </rPh>
    <phoneticPr fontId="4"/>
  </si>
  <si>
    <t>(C)</t>
    <phoneticPr fontId="4"/>
  </si>
  <si>
    <t>港湾費（漁港）</t>
    <rPh sb="0" eb="2">
      <t>コウワン</t>
    </rPh>
    <rPh sb="2" eb="3">
      <t>ヒ</t>
    </rPh>
    <rPh sb="4" eb="6">
      <t>ギョコウ</t>
    </rPh>
    <phoneticPr fontId="4"/>
  </si>
  <si>
    <t>(D)</t>
    <phoneticPr fontId="4"/>
  </si>
  <si>
    <t>４</t>
    <phoneticPr fontId="4"/>
  </si>
  <si>
    <t>高等学校費</t>
    <rPh sb="0" eb="2">
      <t>コウトウ</t>
    </rPh>
    <rPh sb="2" eb="4">
      <t>ガッコウ</t>
    </rPh>
    <rPh sb="4" eb="5">
      <t>ヒ</t>
    </rPh>
    <phoneticPr fontId="4"/>
  </si>
  <si>
    <t>生徒数</t>
    <rPh sb="0" eb="3">
      <t>セイトスウ</t>
    </rPh>
    <phoneticPr fontId="4"/>
  </si>
  <si>
    <t>(E)</t>
    <phoneticPr fontId="4"/>
  </si>
  <si>
    <t>５</t>
  </si>
  <si>
    <t>衛生費</t>
    <rPh sb="0" eb="3">
      <t>エイセイヒ</t>
    </rPh>
    <phoneticPr fontId="4"/>
  </si>
  <si>
    <t>人口</t>
    <rPh sb="0" eb="2">
      <t>ジンコウ</t>
    </rPh>
    <phoneticPr fontId="4"/>
  </si>
  <si>
    <t>(G)</t>
    <phoneticPr fontId="4"/>
  </si>
  <si>
    <t>６</t>
  </si>
  <si>
    <t>こども子育て費</t>
    <rPh sb="3" eb="5">
      <t>コソダ</t>
    </rPh>
    <rPh sb="6" eb="7">
      <t>ヒ</t>
    </rPh>
    <phoneticPr fontId="4"/>
  </si>
  <si>
    <t>18歳以下人口</t>
    <rPh sb="2" eb="3">
      <t>サイ</t>
    </rPh>
    <rPh sb="3" eb="5">
      <t>イカ</t>
    </rPh>
    <rPh sb="5" eb="7">
      <t>ジンコウ</t>
    </rPh>
    <phoneticPr fontId="4"/>
  </si>
  <si>
    <t>(F)</t>
    <phoneticPr fontId="4"/>
  </si>
  <si>
    <t>７</t>
    <phoneticPr fontId="2"/>
  </si>
  <si>
    <t>高齢者保健福祉費</t>
    <rPh sb="0" eb="3">
      <t>コウレイシャ</t>
    </rPh>
    <rPh sb="3" eb="5">
      <t>ホケン</t>
    </rPh>
    <rPh sb="5" eb="8">
      <t>フクシヒ</t>
    </rPh>
    <phoneticPr fontId="4"/>
  </si>
  <si>
    <t>65歳以上人口</t>
    <rPh sb="2" eb="3">
      <t>サイ</t>
    </rPh>
    <rPh sb="3" eb="5">
      <t>イジョウ</t>
    </rPh>
    <rPh sb="5" eb="7">
      <t>ジンコウ</t>
    </rPh>
    <phoneticPr fontId="4"/>
  </si>
  <si>
    <t>(H)</t>
    <phoneticPr fontId="4"/>
  </si>
  <si>
    <t>８</t>
  </si>
  <si>
    <t>農業行政費</t>
    <rPh sb="0" eb="2">
      <t>ノウギョウ</t>
    </rPh>
    <rPh sb="2" eb="5">
      <t>ギョウセイヒ</t>
    </rPh>
    <phoneticPr fontId="4"/>
  </si>
  <si>
    <t>農家数</t>
    <rPh sb="0" eb="2">
      <t>ノウカ</t>
    </rPh>
    <rPh sb="2" eb="3">
      <t>スウ</t>
    </rPh>
    <phoneticPr fontId="4"/>
  </si>
  <si>
    <t>(I)</t>
    <phoneticPr fontId="4"/>
  </si>
  <si>
    <t>９</t>
  </si>
  <si>
    <t>林野行政費</t>
    <rPh sb="0" eb="2">
      <t>リンヤ</t>
    </rPh>
    <rPh sb="2" eb="5">
      <t>ギョウセイヒ</t>
    </rPh>
    <phoneticPr fontId="4"/>
  </si>
  <si>
    <t>公有以外の林野の面積</t>
    <rPh sb="0" eb="2">
      <t>コウユウ</t>
    </rPh>
    <rPh sb="2" eb="4">
      <t>イガイ</t>
    </rPh>
    <rPh sb="5" eb="7">
      <t>リンヤ</t>
    </rPh>
    <rPh sb="8" eb="10">
      <t>メンセキ</t>
    </rPh>
    <phoneticPr fontId="4"/>
  </si>
  <si>
    <t>(J)</t>
    <phoneticPr fontId="4"/>
  </si>
  <si>
    <t>10</t>
  </si>
  <si>
    <t>地域振興費</t>
    <rPh sb="0" eb="2">
      <t>チイキ</t>
    </rPh>
    <rPh sb="2" eb="5">
      <t>シンコウヒ</t>
    </rPh>
    <phoneticPr fontId="4"/>
  </si>
  <si>
    <t>(K)</t>
    <phoneticPr fontId="4"/>
  </si>
  <si>
    <t>11</t>
    <phoneticPr fontId="4"/>
  </si>
  <si>
    <t>公債費</t>
    <rPh sb="0" eb="3">
      <t>コウサイヒ</t>
    </rPh>
    <phoneticPr fontId="4"/>
  </si>
  <si>
    <t>(L)</t>
    <phoneticPr fontId="4"/>
  </si>
  <si>
    <t>合計</t>
    <rPh sb="0" eb="2">
      <t>ゴウケイ</t>
    </rPh>
    <phoneticPr fontId="4"/>
  </si>
  <si>
    <t>（公債費内訳）</t>
    <rPh sb="1" eb="4">
      <t>コウサイヒ</t>
    </rPh>
    <rPh sb="4" eb="6">
      <t>ウチワケ</t>
    </rPh>
    <phoneticPr fontId="4"/>
  </si>
  <si>
    <t>災害復旧費</t>
    <rPh sb="0" eb="2">
      <t>サイガイ</t>
    </rPh>
    <rPh sb="2" eb="5">
      <t>フッキュウヒ</t>
    </rPh>
    <phoneticPr fontId="4"/>
  </si>
  <si>
    <t>(AA)</t>
    <phoneticPr fontId="4"/>
  </si>
  <si>
    <t>補正予算債償還費（平成10年度以前許可債に係るもの）</t>
    <rPh sb="0" eb="2">
      <t>ホセイ</t>
    </rPh>
    <rPh sb="2" eb="4">
      <t>ヨサン</t>
    </rPh>
    <rPh sb="4" eb="5">
      <t>サイ</t>
    </rPh>
    <rPh sb="5" eb="8">
      <t>ショウカンヒ</t>
    </rPh>
    <rPh sb="9" eb="11">
      <t>ヘイセイ</t>
    </rPh>
    <rPh sb="13" eb="14">
      <t>ネン</t>
    </rPh>
    <rPh sb="14" eb="15">
      <t>ド</t>
    </rPh>
    <rPh sb="15" eb="17">
      <t>イゼン</t>
    </rPh>
    <rPh sb="17" eb="19">
      <t>キョカ</t>
    </rPh>
    <rPh sb="19" eb="20">
      <t>サイ</t>
    </rPh>
    <rPh sb="21" eb="22">
      <t>カカ</t>
    </rPh>
    <phoneticPr fontId="4"/>
  </si>
  <si>
    <t>(AB)</t>
    <phoneticPr fontId="4"/>
  </si>
  <si>
    <t>補正予算債償還費（平成14年度以降同意(許可)債に係るもの）</t>
    <rPh sb="0" eb="2">
      <t>ホセイ</t>
    </rPh>
    <rPh sb="2" eb="4">
      <t>ヨサン</t>
    </rPh>
    <rPh sb="4" eb="5">
      <t>サイ</t>
    </rPh>
    <rPh sb="5" eb="8">
      <t>ショウカンヒ</t>
    </rPh>
    <rPh sb="9" eb="11">
      <t>ヘイセイ</t>
    </rPh>
    <rPh sb="13" eb="14">
      <t>ネン</t>
    </rPh>
    <rPh sb="14" eb="15">
      <t>ド</t>
    </rPh>
    <rPh sb="15" eb="17">
      <t>イコウ</t>
    </rPh>
    <rPh sb="17" eb="19">
      <t>ドウイ</t>
    </rPh>
    <rPh sb="20" eb="22">
      <t>キョカ</t>
    </rPh>
    <rPh sb="23" eb="24">
      <t>サイ</t>
    </rPh>
    <rPh sb="25" eb="26">
      <t>カカ</t>
    </rPh>
    <phoneticPr fontId="4"/>
  </si>
  <si>
    <t>(AC)</t>
    <phoneticPr fontId="4"/>
  </si>
  <si>
    <t>地方税減収補塡債償還費</t>
    <rPh sb="0" eb="3">
      <t>チホウゼイ</t>
    </rPh>
    <rPh sb="3" eb="5">
      <t>ゲンシュウ</t>
    </rPh>
    <rPh sb="5" eb="6">
      <t>ホ</t>
    </rPh>
    <rPh sb="7" eb="8">
      <t>サイ</t>
    </rPh>
    <rPh sb="8" eb="11">
      <t>ショウカンヒ</t>
    </rPh>
    <phoneticPr fontId="4"/>
  </si>
  <si>
    <t>(AD)</t>
    <phoneticPr fontId="4"/>
  </si>
  <si>
    <t>地域財政特例対策債償還費</t>
    <rPh sb="0" eb="2">
      <t>チイキ</t>
    </rPh>
    <rPh sb="2" eb="4">
      <t>ザイセイ</t>
    </rPh>
    <rPh sb="4" eb="6">
      <t>トクレイ</t>
    </rPh>
    <rPh sb="6" eb="8">
      <t>タイサク</t>
    </rPh>
    <rPh sb="8" eb="9">
      <t>サイ</t>
    </rPh>
    <rPh sb="9" eb="12">
      <t>ショウカンヒ</t>
    </rPh>
    <phoneticPr fontId="4"/>
  </si>
  <si>
    <t>臨時財政特例対策債償還費</t>
    <rPh sb="0" eb="2">
      <t>リンジ</t>
    </rPh>
    <rPh sb="2" eb="4">
      <t>ザイセイ</t>
    </rPh>
    <rPh sb="4" eb="6">
      <t>トクレイ</t>
    </rPh>
    <rPh sb="6" eb="8">
      <t>タイサク</t>
    </rPh>
    <rPh sb="8" eb="9">
      <t>サイ</t>
    </rPh>
    <rPh sb="9" eb="12">
      <t>ショウカンヒ</t>
    </rPh>
    <phoneticPr fontId="4"/>
  </si>
  <si>
    <t>財源対策債償還費</t>
    <rPh sb="0" eb="2">
      <t>ザイゲン</t>
    </rPh>
    <rPh sb="2" eb="4">
      <t>タイサク</t>
    </rPh>
    <rPh sb="4" eb="5">
      <t>サイ</t>
    </rPh>
    <rPh sb="5" eb="8">
      <t>ショウカンヒ</t>
    </rPh>
    <phoneticPr fontId="4"/>
  </si>
  <si>
    <t>(AE)</t>
  </si>
  <si>
    <t>減税補塡債償還費</t>
    <rPh sb="0" eb="2">
      <t>ゲンゼイ</t>
    </rPh>
    <rPh sb="2" eb="3">
      <t>ホ</t>
    </rPh>
    <rPh sb="4" eb="5">
      <t>サイ</t>
    </rPh>
    <rPh sb="5" eb="8">
      <t>ショウカンヒ</t>
    </rPh>
    <phoneticPr fontId="4"/>
  </si>
  <si>
    <t>(AF)</t>
  </si>
  <si>
    <t>臨時財政対策債償還費</t>
    <rPh sb="0" eb="2">
      <t>リンジ</t>
    </rPh>
    <rPh sb="2" eb="4">
      <t>ザイセイ</t>
    </rPh>
    <rPh sb="4" eb="6">
      <t>タイサク</t>
    </rPh>
    <rPh sb="6" eb="7">
      <t>サイ</t>
    </rPh>
    <rPh sb="7" eb="10">
      <t>ショウカンヒ</t>
    </rPh>
    <phoneticPr fontId="4"/>
  </si>
  <si>
    <t>(AG)</t>
    <phoneticPr fontId="2"/>
  </si>
  <si>
    <t>東日本大震災全国緊急防災施策等債償還費</t>
    <rPh sb="14" eb="15">
      <t>ナド</t>
    </rPh>
    <phoneticPr fontId="2"/>
  </si>
  <si>
    <t>(AH)</t>
  </si>
  <si>
    <t>国土強靭化施策債償還費</t>
    <rPh sb="0" eb="10">
      <t>コクドキョウジンカセサクサイショウカン</t>
    </rPh>
    <rPh sb="10" eb="11">
      <t>ヒ</t>
    </rPh>
    <phoneticPr fontId="2"/>
  </si>
  <si>
    <t>(AI)</t>
  </si>
  <si>
    <t>地域改善対策特定事業債等償還費</t>
    <rPh sb="0" eb="2">
      <t>チイキ</t>
    </rPh>
    <rPh sb="2" eb="4">
      <t>カイゼン</t>
    </rPh>
    <rPh sb="4" eb="6">
      <t>タイサク</t>
    </rPh>
    <rPh sb="6" eb="8">
      <t>トクテイ</t>
    </rPh>
    <rPh sb="8" eb="11">
      <t>ジギョウサイ</t>
    </rPh>
    <rPh sb="11" eb="12">
      <t>トウ</t>
    </rPh>
    <rPh sb="12" eb="15">
      <t>ショウカンヒ</t>
    </rPh>
    <phoneticPr fontId="4"/>
  </si>
  <si>
    <t>(AJ)</t>
  </si>
  <si>
    <t>公害防止事業債償還費</t>
    <rPh sb="0" eb="2">
      <t>コウガイ</t>
    </rPh>
    <rPh sb="2" eb="4">
      <t>ボウシ</t>
    </rPh>
    <rPh sb="4" eb="7">
      <t>ジギョウサイ</t>
    </rPh>
    <rPh sb="7" eb="10">
      <t>ショウカンヒ</t>
    </rPh>
    <phoneticPr fontId="4"/>
  </si>
  <si>
    <t>(AK)</t>
  </si>
  <si>
    <t>石油コンビナート等債償還費</t>
    <rPh sb="0" eb="2">
      <t>セキユ</t>
    </rPh>
    <rPh sb="8" eb="9">
      <t>トウ</t>
    </rPh>
    <rPh sb="9" eb="10">
      <t>サイ</t>
    </rPh>
    <rPh sb="10" eb="13">
      <t>ショウカンヒ</t>
    </rPh>
    <phoneticPr fontId="4"/>
  </si>
  <si>
    <t>(AL)</t>
  </si>
  <si>
    <t>地震対策緊急整備事業債償還費</t>
    <rPh sb="0" eb="2">
      <t>ジシン</t>
    </rPh>
    <rPh sb="2" eb="4">
      <t>タイサク</t>
    </rPh>
    <rPh sb="4" eb="6">
      <t>キンキュウ</t>
    </rPh>
    <rPh sb="6" eb="8">
      <t>セイビ</t>
    </rPh>
    <rPh sb="8" eb="11">
      <t>ジギョウサイ</t>
    </rPh>
    <rPh sb="11" eb="14">
      <t>ショウカンヒ</t>
    </rPh>
    <phoneticPr fontId="4"/>
  </si>
  <si>
    <t>(AM)</t>
  </si>
  <si>
    <t>被災者生活再建債償還費</t>
    <rPh sb="0" eb="3">
      <t>ヒサイシャ</t>
    </rPh>
    <rPh sb="3" eb="5">
      <t>セイカツ</t>
    </rPh>
    <rPh sb="5" eb="7">
      <t>サイケン</t>
    </rPh>
    <rPh sb="7" eb="8">
      <t>サイ</t>
    </rPh>
    <rPh sb="8" eb="11">
      <t>ショウカンヒ</t>
    </rPh>
    <phoneticPr fontId="4"/>
  </si>
  <si>
    <t>(AN)</t>
  </si>
  <si>
    <t>原子力発電施設等立地地域振興債償還費</t>
    <rPh sb="0" eb="3">
      <t>ゲンシリョク</t>
    </rPh>
    <rPh sb="3" eb="5">
      <t>ハツデン</t>
    </rPh>
    <rPh sb="5" eb="7">
      <t>シセツ</t>
    </rPh>
    <rPh sb="7" eb="8">
      <t>トウ</t>
    </rPh>
    <rPh sb="8" eb="10">
      <t>リッチ</t>
    </rPh>
    <rPh sb="10" eb="12">
      <t>チイキ</t>
    </rPh>
    <rPh sb="12" eb="14">
      <t>シンコウ</t>
    </rPh>
    <rPh sb="14" eb="15">
      <t>サイ</t>
    </rPh>
    <rPh sb="15" eb="18">
      <t>ショウカンヒ</t>
    </rPh>
    <phoneticPr fontId="4"/>
  </si>
  <si>
    <t>(AO)</t>
    <phoneticPr fontId="2"/>
  </si>
  <si>
    <t>公　債　費　計</t>
    <rPh sb="0" eb="1">
      <t>コウ</t>
    </rPh>
    <rPh sb="2" eb="3">
      <t>サイ</t>
    </rPh>
    <rPh sb="4" eb="5">
      <t>ヒ</t>
    </rPh>
    <rPh sb="6" eb="7">
      <t>ケイ</t>
    </rPh>
    <phoneticPr fontId="4"/>
  </si>
  <si>
    <t>（財政力補正に係る附表）</t>
    <rPh sb="1" eb="4">
      <t>ザイセイリョク</t>
    </rPh>
    <rPh sb="4" eb="6">
      <t>ホセイ</t>
    </rPh>
    <rPh sb="7" eb="8">
      <t>カカ</t>
    </rPh>
    <rPh sb="9" eb="11">
      <t>フヒョウ</t>
    </rPh>
    <phoneticPr fontId="2"/>
  </si>
  <si>
    <t>都道府県名</t>
    <rPh sb="0" eb="4">
      <t>トドウフケン</t>
    </rPh>
    <rPh sb="4" eb="5">
      <t>メイ</t>
    </rPh>
    <phoneticPr fontId="2"/>
  </si>
  <si>
    <t>1　事業費補正に用いる財政力指数に応じた算入率</t>
    <rPh sb="2" eb="5">
      <t>ジギョウヒ</t>
    </rPh>
    <rPh sb="5" eb="7">
      <t>ホセイ</t>
    </rPh>
    <rPh sb="8" eb="9">
      <t>モチ</t>
    </rPh>
    <rPh sb="11" eb="14">
      <t>ザイセイリョク</t>
    </rPh>
    <rPh sb="14" eb="16">
      <t>シスウ</t>
    </rPh>
    <rPh sb="17" eb="18">
      <t>オウ</t>
    </rPh>
    <rPh sb="20" eb="23">
      <t>サンニュウリツ</t>
    </rPh>
    <phoneticPr fontId="2"/>
  </si>
  <si>
    <t>（１）財政力指数の算出</t>
    <rPh sb="3" eb="6">
      <t>ザイセイリョク</t>
    </rPh>
    <rPh sb="6" eb="8">
      <t>シスウ</t>
    </rPh>
    <rPh sb="9" eb="11">
      <t>サンシュツ</t>
    </rPh>
    <phoneticPr fontId="2"/>
  </si>
  <si>
    <t>千円</t>
    <rPh sb="0" eb="2">
      <t>センエン</t>
    </rPh>
    <phoneticPr fontId="2"/>
  </si>
  <si>
    <t>＝</t>
    <phoneticPr fontId="2"/>
  </si>
  <si>
    <t>（ア）＋（イ）＋（ウ）</t>
    <phoneticPr fontId="2"/>
  </si>
  <si>
    <t>・・・（ア）</t>
    <phoneticPr fontId="2"/>
  </si>
  <si>
    <t>・・・（イ）</t>
    <phoneticPr fontId="2"/>
  </si>
  <si>
    <t>・・・（エ）</t>
    <phoneticPr fontId="2"/>
  </si>
  <si>
    <t>・・・（ウ）</t>
    <phoneticPr fontId="2"/>
  </si>
  <si>
    <t>（再算定があれば再算定額、錯誤額は除く。）</t>
    <rPh sb="1" eb="4">
      <t>サイサンテイ</t>
    </rPh>
    <rPh sb="8" eb="11">
      <t>サイサンテイ</t>
    </rPh>
    <rPh sb="11" eb="12">
      <t>ガク</t>
    </rPh>
    <rPh sb="13" eb="15">
      <t>サクゴ</t>
    </rPh>
    <rPh sb="15" eb="16">
      <t>ガク</t>
    </rPh>
    <rPh sb="17" eb="18">
      <t>ノゾ</t>
    </rPh>
    <phoneticPr fontId="2"/>
  </si>
  <si>
    <t>（ア）～（エ）は小数点以下2位未満四捨五入</t>
    <rPh sb="8" eb="11">
      <t>ショウスウテン</t>
    </rPh>
    <rPh sb="11" eb="13">
      <t>イカ</t>
    </rPh>
    <rPh sb="14" eb="15">
      <t>イ</t>
    </rPh>
    <rPh sb="15" eb="17">
      <t>ミマン</t>
    </rPh>
    <rPh sb="17" eb="21">
      <t>シシャゴニュウ</t>
    </rPh>
    <phoneticPr fontId="2"/>
  </si>
  <si>
    <t>（２）算入率算式</t>
    <rPh sb="3" eb="6">
      <t>サンニュウリツ</t>
    </rPh>
    <rPh sb="6" eb="8">
      <t>サンシキ</t>
    </rPh>
    <phoneticPr fontId="2"/>
  </si>
  <si>
    <t>財政力指数（エ）</t>
    <rPh sb="0" eb="3">
      <t>ザイセイリョク</t>
    </rPh>
    <rPh sb="3" eb="5">
      <t>シスウ</t>
    </rPh>
    <phoneticPr fontId="2"/>
  </si>
  <si>
    <t>乗率 (a)</t>
    <rPh sb="0" eb="2">
      <t>ジョウリツ</t>
    </rPh>
    <phoneticPr fontId="2"/>
  </si>
  <si>
    <t>係数 (b)</t>
    <rPh sb="0" eb="2">
      <t>ケイスウ</t>
    </rPh>
    <phoneticPr fontId="2"/>
  </si>
  <si>
    <t>財政力指数</t>
    <rPh sb="0" eb="3">
      <t>ザイセイリョク</t>
    </rPh>
    <rPh sb="3" eb="5">
      <t>シスウ</t>
    </rPh>
    <phoneticPr fontId="2"/>
  </si>
  <si>
    <t>乗率(a)</t>
    <rPh sb="0" eb="2">
      <t>ジョウリツ</t>
    </rPh>
    <phoneticPr fontId="2"/>
  </si>
  <si>
    <t>係数(b)</t>
    <rPh sb="0" eb="2">
      <t>ケイスウ</t>
    </rPh>
    <phoneticPr fontId="2"/>
  </si>
  <si>
    <t>×</t>
    <phoneticPr fontId="2"/>
  </si>
  <si>
    <t>＋</t>
    <phoneticPr fontId="2"/>
  </si>
  <si>
    <t>・・・（オ）</t>
    <phoneticPr fontId="2"/>
  </si>
  <si>
    <t>（小数点以下3位未満四捨五入）</t>
    <rPh sb="1" eb="4">
      <t>ショウスウテン</t>
    </rPh>
    <rPh sb="4" eb="6">
      <t>イカ</t>
    </rPh>
    <rPh sb="7" eb="8">
      <t>イ</t>
    </rPh>
    <rPh sb="8" eb="10">
      <t>ミマン</t>
    </rPh>
    <rPh sb="10" eb="14">
      <t>シシャゴニュウ</t>
    </rPh>
    <phoneticPr fontId="2"/>
  </si>
  <si>
    <t>　（オ）が0.300を下回る場合は0.300、
0.550を上回る場合は0.550とする。</t>
    <phoneticPr fontId="2"/>
  </si>
  <si>
    <t>・・・（オ）’</t>
    <phoneticPr fontId="2"/>
  </si>
  <si>
    <t>財政力指数に応じた算入率</t>
    <rPh sb="0" eb="3">
      <t>ザイセイリョク</t>
    </rPh>
    <rPh sb="3" eb="5">
      <t>シスウ</t>
    </rPh>
    <rPh sb="6" eb="7">
      <t>オウ</t>
    </rPh>
    <rPh sb="9" eb="12">
      <t>サンニュウリツ</t>
    </rPh>
    <phoneticPr fontId="2"/>
  </si>
  <si>
    <t>（オ）’</t>
    <phoneticPr fontId="2"/>
  </si>
  <si>
    <t>・・・α</t>
    <phoneticPr fontId="2"/>
  </si>
  <si>
    <t>（小数点以下3位未満四捨五入）</t>
    <phoneticPr fontId="2"/>
  </si>
  <si>
    <t>２　標準財政収入額の算出（災害復旧費等関係）</t>
    <rPh sb="2" eb="4">
      <t>ヒョウジュン</t>
    </rPh>
    <rPh sb="4" eb="6">
      <t>ザイセイ</t>
    </rPh>
    <rPh sb="6" eb="8">
      <t>シュウニュウ</t>
    </rPh>
    <rPh sb="8" eb="9">
      <t>ガク</t>
    </rPh>
    <rPh sb="10" eb="12">
      <t>サンシュツ</t>
    </rPh>
    <rPh sb="13" eb="15">
      <t>サイガイ</t>
    </rPh>
    <rPh sb="15" eb="17">
      <t>フッキュウ</t>
    </rPh>
    <rPh sb="17" eb="19">
      <t>ヒトウ</t>
    </rPh>
    <rPh sb="19" eb="21">
      <t>カンケイ</t>
    </rPh>
    <phoneticPr fontId="2"/>
  </si>
  <si>
    <t>譲与税計</t>
    <rPh sb="0" eb="3">
      <t>ジョウヨゼイ</t>
    </rPh>
    <rPh sb="3" eb="4">
      <t>ケイ</t>
    </rPh>
    <phoneticPr fontId="2"/>
  </si>
  <si>
    <t>基準財政収入額</t>
    <rPh sb="0" eb="2">
      <t>キジュン</t>
    </rPh>
    <rPh sb="2" eb="4">
      <t>ザイセイ</t>
    </rPh>
    <rPh sb="4" eb="7">
      <t>シュウニュウガク</t>
    </rPh>
    <phoneticPr fontId="2"/>
  </si>
  <si>
    <t>(地方法人特別譲与税を除く)</t>
    <phoneticPr fontId="2"/>
  </si>
  <si>
    <t>交通安全対策特別交付金</t>
    <rPh sb="0" eb="2">
      <t>コウツウ</t>
    </rPh>
    <rPh sb="2" eb="4">
      <t>アンゼン</t>
    </rPh>
    <rPh sb="4" eb="6">
      <t>タイサク</t>
    </rPh>
    <rPh sb="6" eb="8">
      <t>トクベツ</t>
    </rPh>
    <rPh sb="8" eb="11">
      <t>コウフキン</t>
    </rPh>
    <phoneticPr fontId="2"/>
  </si>
  <si>
    <t>（</t>
    <phoneticPr fontId="2"/>
  </si>
  <si>
    <t>－</t>
    <phoneticPr fontId="2"/>
  </si>
  <si>
    <t>道府県民税所得割に係る</t>
    <phoneticPr fontId="2"/>
  </si>
  <si>
    <t>税源移譲相当額（三位一体の改革分）×0.25</t>
    <rPh sb="0" eb="2">
      <t>ゼイゲン</t>
    </rPh>
    <rPh sb="2" eb="4">
      <t>イジョウ</t>
    </rPh>
    <rPh sb="4" eb="7">
      <t>ソウトウガク</t>
    </rPh>
    <rPh sb="8" eb="12">
      <t>サンミイッタイ</t>
    </rPh>
    <rPh sb="13" eb="15">
      <t>カイカク</t>
    </rPh>
    <rPh sb="15" eb="16">
      <t>ブン</t>
    </rPh>
    <phoneticPr fontId="2"/>
  </si>
  <si>
    <t>税源移譲相当額（県費負担教職員分）×0.25</t>
    <rPh sb="0" eb="2">
      <t>ゼイゲン</t>
    </rPh>
    <rPh sb="2" eb="4">
      <t>イジョウ</t>
    </rPh>
    <rPh sb="4" eb="7">
      <t>ソウトウガク</t>
    </rPh>
    <rPh sb="8" eb="10">
      <t>ケンピ</t>
    </rPh>
    <rPh sb="10" eb="12">
      <t>フタン</t>
    </rPh>
    <rPh sb="12" eb="15">
      <t>キョウショクイン</t>
    </rPh>
    <rPh sb="15" eb="16">
      <t>ブン</t>
    </rPh>
    <phoneticPr fontId="2"/>
  </si>
  <si>
    <t>+</t>
    <phoneticPr fontId="2"/>
  </si>
  <si>
    <t>地方消費税に係る</t>
    <rPh sb="0" eb="2">
      <t>チホウ</t>
    </rPh>
    <rPh sb="2" eb="5">
      <t>ショウヒゼイ</t>
    </rPh>
    <rPh sb="6" eb="7">
      <t>カカ</t>
    </rPh>
    <phoneticPr fontId="2"/>
  </si>
  <si>
    <t>分離課税所得割</t>
    <rPh sb="0" eb="2">
      <t>ブンリ</t>
    </rPh>
    <rPh sb="2" eb="4">
      <t>カゼイ</t>
    </rPh>
    <rPh sb="4" eb="6">
      <t>ショトク</t>
    </rPh>
    <rPh sb="6" eb="7">
      <t>ワリ</t>
    </rPh>
    <phoneticPr fontId="2"/>
  </si>
  <si>
    <t>税率引上げ分×0.25</t>
    <rPh sb="0" eb="2">
      <t>ゼイリツ</t>
    </rPh>
    <rPh sb="2" eb="4">
      <t>ヒキア</t>
    </rPh>
    <rPh sb="5" eb="6">
      <t>ブン</t>
    </rPh>
    <phoneticPr fontId="2"/>
  </si>
  <si>
    <t>交付金</t>
    <rPh sb="0" eb="3">
      <t>コウフキン</t>
    </rPh>
    <phoneticPr fontId="2"/>
  </si>
  <si>
    <t>）</t>
    <phoneticPr fontId="2"/>
  </si>
  <si>
    <t>×1.3333</t>
    <phoneticPr fontId="2"/>
  </si>
  <si>
    <r>
      <t>譲与税計</t>
    </r>
    <r>
      <rPr>
        <u/>
        <sz val="11"/>
        <rFont val="ＭＳ Ｐゴシック"/>
        <family val="3"/>
        <charset val="128"/>
      </rPr>
      <t>(航空燃料譲与税、</t>
    </r>
    <rPh sb="0" eb="3">
      <t>ジョウヨゼイ</t>
    </rPh>
    <rPh sb="3" eb="4">
      <t>ケイ</t>
    </rPh>
    <rPh sb="5" eb="7">
      <t>コウクウ</t>
    </rPh>
    <rPh sb="7" eb="9">
      <t>ネンリョウ</t>
    </rPh>
    <rPh sb="9" eb="12">
      <t>ジョウヨゼイ</t>
    </rPh>
    <phoneticPr fontId="2"/>
  </si>
  <si>
    <t>森林環境譲与税及び</t>
    <rPh sb="0" eb="7">
      <t>シンリンカンキョウジョウヨゼイ</t>
    </rPh>
    <rPh sb="7" eb="8">
      <t>オヨ</t>
    </rPh>
    <phoneticPr fontId="2"/>
  </si>
  <si>
    <t>地方法人特別譲与税を除く)</t>
    <rPh sb="10" eb="11">
      <t>ノゾ</t>
    </rPh>
    <phoneticPr fontId="2"/>
  </si>
  <si>
    <t>・・・（カ）</t>
    <phoneticPr fontId="2"/>
  </si>
  <si>
    <t>・・・（キ）</t>
    <phoneticPr fontId="2"/>
  </si>
  <si>
    <t>・・・（ク）</t>
    <phoneticPr fontId="2"/>
  </si>
  <si>
    <t>標準財政収入額＝</t>
    <rPh sb="0" eb="2">
      <t>ヒョウジュン</t>
    </rPh>
    <rPh sb="2" eb="4">
      <t>ザイセイ</t>
    </rPh>
    <rPh sb="4" eb="7">
      <t>シュウニュウガク</t>
    </rPh>
    <phoneticPr fontId="2"/>
  </si>
  <si>
    <t>(ｶ)+(ｷ)+(ｸ)</t>
    <phoneticPr fontId="2"/>
  </si>
  <si>
    <t>千円・・・（ケ）</t>
    <rPh sb="0" eb="2">
      <t>センエン</t>
    </rPh>
    <phoneticPr fontId="2"/>
  </si>
  <si>
    <t>費目</t>
    <rPh sb="0" eb="2">
      <t>ヒモク</t>
    </rPh>
    <phoneticPr fontId="4"/>
  </si>
  <si>
    <t>臨時地方道整備事業債（一般分）</t>
    <rPh sb="0" eb="2">
      <t>リンジ</t>
    </rPh>
    <rPh sb="2" eb="4">
      <t>チホウ</t>
    </rPh>
    <rPh sb="4" eb="5">
      <t>ドウ</t>
    </rPh>
    <rPh sb="5" eb="7">
      <t>セイビ</t>
    </rPh>
    <rPh sb="7" eb="9">
      <t>ジギョウ</t>
    </rPh>
    <rPh sb="9" eb="10">
      <t>サイ</t>
    </rPh>
    <rPh sb="11" eb="13">
      <t>イッパン</t>
    </rPh>
    <rPh sb="13" eb="14">
      <t>ブン</t>
    </rPh>
    <phoneticPr fontId="4"/>
  </si>
  <si>
    <t>同意等年度</t>
    <rPh sb="0" eb="3">
      <t>ドウイトウ</t>
    </rPh>
    <rPh sb="3" eb="4">
      <t>トシ</t>
    </rPh>
    <rPh sb="4" eb="5">
      <t>ド</t>
    </rPh>
    <phoneticPr fontId="4"/>
  </si>
  <si>
    <t>区　分</t>
    <rPh sb="0" eb="1">
      <t>ク</t>
    </rPh>
    <rPh sb="2" eb="3">
      <t>ブン</t>
    </rPh>
    <phoneticPr fontId="4"/>
  </si>
  <si>
    <t>同意等額</t>
    <rPh sb="0" eb="2">
      <t>ドウイ</t>
    </rPh>
    <rPh sb="2" eb="4">
      <t>トウガク</t>
    </rPh>
    <phoneticPr fontId="4"/>
  </si>
  <si>
    <t>算入予定割合</t>
    <rPh sb="0" eb="2">
      <t>サンニュウ</t>
    </rPh>
    <rPh sb="2" eb="4">
      <t>ヨテイ</t>
    </rPh>
    <rPh sb="4" eb="6">
      <t>ワリアイ</t>
    </rPh>
    <phoneticPr fontId="4"/>
  </si>
  <si>
    <t>(千円未満四捨五入）</t>
    <phoneticPr fontId="4"/>
  </si>
  <si>
    <t>16年度</t>
    <rPh sb="2" eb="4">
      <t>ネンド</t>
    </rPh>
    <phoneticPr fontId="4"/>
  </si>
  <si>
    <t>*</t>
    <phoneticPr fontId="4"/>
  </si>
  <si>
    <t>=</t>
    <phoneticPr fontId="4"/>
  </si>
  <si>
    <t>(ｱ)</t>
  </si>
  <si>
    <t>17年度</t>
    <rPh sb="2" eb="4">
      <t>ネンド</t>
    </rPh>
    <phoneticPr fontId="4"/>
  </si>
  <si>
    <t>(ｲ)</t>
  </si>
  <si>
    <t>18年度</t>
    <rPh sb="2" eb="4">
      <t>ネンド</t>
    </rPh>
    <phoneticPr fontId="4"/>
  </si>
  <si>
    <t>(ｳ)</t>
  </si>
  <si>
    <t>19年度</t>
    <rPh sb="2" eb="4">
      <t>ネンド</t>
    </rPh>
    <phoneticPr fontId="4"/>
  </si>
  <si>
    <t>(ｴ)</t>
  </si>
  <si>
    <t>20年度</t>
    <rPh sb="2" eb="4">
      <t>ネンド</t>
    </rPh>
    <phoneticPr fontId="4"/>
  </si>
  <si>
    <t>(ｵ)</t>
  </si>
  <si>
    <t>計</t>
    <rPh sb="0" eb="1">
      <t>ケイ</t>
    </rPh>
    <phoneticPr fontId="4"/>
  </si>
  <si>
    <t>(a)</t>
    <phoneticPr fontId="4"/>
  </si>
  <si>
    <t>臨時地方道整備事業債（特定分）（財対債分以外）</t>
    <rPh sb="0" eb="2">
      <t>リンジ</t>
    </rPh>
    <rPh sb="2" eb="4">
      <t>チホウ</t>
    </rPh>
    <rPh sb="4" eb="5">
      <t>ドウ</t>
    </rPh>
    <rPh sb="5" eb="7">
      <t>セイビ</t>
    </rPh>
    <rPh sb="7" eb="9">
      <t>ジギョウ</t>
    </rPh>
    <rPh sb="9" eb="10">
      <t>サイ</t>
    </rPh>
    <rPh sb="11" eb="13">
      <t>トクテイ</t>
    </rPh>
    <rPh sb="13" eb="14">
      <t>ブン</t>
    </rPh>
    <rPh sb="16" eb="17">
      <t>ザイ</t>
    </rPh>
    <rPh sb="17" eb="18">
      <t>タイ</t>
    </rPh>
    <rPh sb="18" eb="19">
      <t>サイ</t>
    </rPh>
    <rPh sb="20" eb="22">
      <t>イガイ</t>
    </rPh>
    <phoneticPr fontId="4"/>
  </si>
  <si>
    <t>(b)</t>
    <phoneticPr fontId="4"/>
  </si>
  <si>
    <t>臨時地方道整備事業債（特定分）（財対債分）</t>
    <rPh sb="0" eb="2">
      <t>リンジ</t>
    </rPh>
    <rPh sb="2" eb="4">
      <t>チホウ</t>
    </rPh>
    <rPh sb="4" eb="5">
      <t>ドウ</t>
    </rPh>
    <rPh sb="5" eb="7">
      <t>セイビ</t>
    </rPh>
    <rPh sb="7" eb="9">
      <t>ジギョウ</t>
    </rPh>
    <rPh sb="9" eb="10">
      <t>サイ</t>
    </rPh>
    <rPh sb="11" eb="13">
      <t>トクテイ</t>
    </rPh>
    <rPh sb="13" eb="14">
      <t>ブン</t>
    </rPh>
    <rPh sb="16" eb="17">
      <t>ザイ</t>
    </rPh>
    <rPh sb="17" eb="18">
      <t>タイ</t>
    </rPh>
    <rPh sb="18" eb="19">
      <t>サイ</t>
    </rPh>
    <rPh sb="19" eb="20">
      <t>ブン</t>
    </rPh>
    <phoneticPr fontId="4"/>
  </si>
  <si>
    <t>(c)</t>
    <phoneticPr fontId="4"/>
  </si>
  <si>
    <t>臨時地方道整備事業債（復興特別分）</t>
    <rPh sb="0" eb="2">
      <t>リンジ</t>
    </rPh>
    <rPh sb="2" eb="4">
      <t>チホウ</t>
    </rPh>
    <rPh sb="4" eb="5">
      <t>ドウ</t>
    </rPh>
    <rPh sb="5" eb="7">
      <t>セイビ</t>
    </rPh>
    <rPh sb="7" eb="9">
      <t>ジギョウ</t>
    </rPh>
    <rPh sb="9" eb="10">
      <t>サイ</t>
    </rPh>
    <rPh sb="11" eb="13">
      <t>フッコウ</t>
    </rPh>
    <rPh sb="13" eb="15">
      <t>トクベツ</t>
    </rPh>
    <rPh sb="15" eb="16">
      <t>ブン</t>
    </rPh>
    <phoneticPr fontId="4"/>
  </si>
  <si>
    <t>(d)</t>
    <phoneticPr fontId="4"/>
  </si>
  <si>
    <t>５</t>
    <phoneticPr fontId="4"/>
  </si>
  <si>
    <t>一般公共事業債（直轄高速道路分）</t>
    <rPh sb="0" eb="2">
      <t>イッパン</t>
    </rPh>
    <rPh sb="2" eb="4">
      <t>コウキョウ</t>
    </rPh>
    <rPh sb="4" eb="7">
      <t>ジギョウサイ</t>
    </rPh>
    <rPh sb="8" eb="10">
      <t>チョッカツ</t>
    </rPh>
    <rPh sb="10" eb="12">
      <t>コウソク</t>
    </rPh>
    <rPh sb="12" eb="14">
      <t>ドウロ</t>
    </rPh>
    <rPh sb="14" eb="15">
      <t>ブン</t>
    </rPh>
    <phoneticPr fontId="4"/>
  </si>
  <si>
    <t>21年度</t>
    <rPh sb="2" eb="4">
      <t>ネンド</t>
    </rPh>
    <phoneticPr fontId="4"/>
  </si>
  <si>
    <t>(ｶ)</t>
  </si>
  <si>
    <t>22年度</t>
    <rPh sb="2" eb="4">
      <t>ネンド</t>
    </rPh>
    <phoneticPr fontId="4"/>
  </si>
  <si>
    <t>(ｷ)</t>
  </si>
  <si>
    <t>(ｱ)～(ｷ)</t>
    <phoneticPr fontId="4"/>
  </si>
  <si>
    <t>(e)</t>
    <phoneticPr fontId="4"/>
  </si>
  <si>
    <t>６</t>
    <phoneticPr fontId="4"/>
  </si>
  <si>
    <t>一般公共事業債（高規格幹線道路（高速自動車国道を除く）分）</t>
    <rPh sb="0" eb="2">
      <t>イッパン</t>
    </rPh>
    <rPh sb="2" eb="4">
      <t>コウキョウ</t>
    </rPh>
    <rPh sb="4" eb="7">
      <t>ジギョウサイ</t>
    </rPh>
    <rPh sb="8" eb="11">
      <t>コウキカク</t>
    </rPh>
    <rPh sb="11" eb="13">
      <t>カンセン</t>
    </rPh>
    <rPh sb="13" eb="15">
      <t>ドウロ</t>
    </rPh>
    <rPh sb="16" eb="18">
      <t>コウソク</t>
    </rPh>
    <rPh sb="18" eb="21">
      <t>ジドウシャ</t>
    </rPh>
    <rPh sb="21" eb="23">
      <t>コクドウ</t>
    </rPh>
    <rPh sb="24" eb="25">
      <t>ノゾ</t>
    </rPh>
    <rPh sb="27" eb="28">
      <t>ブン</t>
    </rPh>
    <phoneticPr fontId="4"/>
  </si>
  <si>
    <t>　　同意等年度</t>
    <rPh sb="2" eb="5">
      <t>ドウイトウ</t>
    </rPh>
    <rPh sb="5" eb="6">
      <t>トシ</t>
    </rPh>
    <rPh sb="6" eb="7">
      <t>ド</t>
    </rPh>
    <phoneticPr fontId="4"/>
  </si>
  <si>
    <t>区   分</t>
    <rPh sb="0" eb="1">
      <t>ク</t>
    </rPh>
    <rPh sb="4" eb="5">
      <t>ブン</t>
    </rPh>
    <phoneticPr fontId="2"/>
  </si>
  <si>
    <t>(ｱ)</t>
    <phoneticPr fontId="4"/>
  </si>
  <si>
    <t>(ｲ)</t>
    <phoneticPr fontId="4"/>
  </si>
  <si>
    <t>(ｱ)～(ｲ)</t>
    <phoneticPr fontId="4"/>
  </si>
  <si>
    <t>(f)</t>
    <phoneticPr fontId="4"/>
  </si>
  <si>
    <t>７</t>
    <phoneticPr fontId="4"/>
  </si>
  <si>
    <t>地方道路等整備事業債（通常事業分）</t>
    <rPh sb="0" eb="2">
      <t>チホウ</t>
    </rPh>
    <rPh sb="2" eb="4">
      <t>ドウロ</t>
    </rPh>
    <rPh sb="4" eb="5">
      <t>トウ</t>
    </rPh>
    <rPh sb="5" eb="7">
      <t>セイビ</t>
    </rPh>
    <rPh sb="7" eb="9">
      <t>ジギョウ</t>
    </rPh>
    <rPh sb="9" eb="10">
      <t>サイ</t>
    </rPh>
    <rPh sb="11" eb="13">
      <t>ツウジョウ</t>
    </rPh>
    <rPh sb="13" eb="16">
      <t>ジギョウブン</t>
    </rPh>
    <phoneticPr fontId="4"/>
  </si>
  <si>
    <t>(ｲ)</t>
    <phoneticPr fontId="2"/>
  </si>
  <si>
    <t>(g)</t>
    <phoneticPr fontId="4"/>
  </si>
  <si>
    <t>８</t>
    <phoneticPr fontId="4"/>
  </si>
  <si>
    <t>地方道路等整備事業債（臨時事業分（一般事業））</t>
    <rPh sb="0" eb="2">
      <t>チホウ</t>
    </rPh>
    <rPh sb="2" eb="4">
      <t>ドウロ</t>
    </rPh>
    <rPh sb="4" eb="5">
      <t>トウ</t>
    </rPh>
    <rPh sb="5" eb="7">
      <t>セイビ</t>
    </rPh>
    <rPh sb="7" eb="9">
      <t>ジギョウ</t>
    </rPh>
    <rPh sb="9" eb="10">
      <t>サイ</t>
    </rPh>
    <rPh sb="11" eb="13">
      <t>リンジ</t>
    </rPh>
    <rPh sb="13" eb="16">
      <t>ジギョウブン</t>
    </rPh>
    <rPh sb="17" eb="19">
      <t>イッパン</t>
    </rPh>
    <rPh sb="19" eb="21">
      <t>ジギョウ</t>
    </rPh>
    <phoneticPr fontId="4"/>
  </si>
  <si>
    <t>(h)</t>
    <phoneticPr fontId="4"/>
  </si>
  <si>
    <t>９</t>
    <phoneticPr fontId="4"/>
  </si>
  <si>
    <t>地方道路等整備事業債（臨時事業分（特定事業））</t>
    <rPh sb="0" eb="2">
      <t>チホウ</t>
    </rPh>
    <rPh sb="2" eb="4">
      <t>ドウロ</t>
    </rPh>
    <rPh sb="4" eb="5">
      <t>トウ</t>
    </rPh>
    <rPh sb="5" eb="7">
      <t>セイビ</t>
    </rPh>
    <rPh sb="7" eb="9">
      <t>ジギョウ</t>
    </rPh>
    <rPh sb="9" eb="10">
      <t>サイ</t>
    </rPh>
    <rPh sb="11" eb="13">
      <t>リンジ</t>
    </rPh>
    <rPh sb="13" eb="16">
      <t>ジギョウブン</t>
    </rPh>
    <rPh sb="17" eb="19">
      <t>トクテイ</t>
    </rPh>
    <rPh sb="19" eb="21">
      <t>ジギョウ</t>
    </rPh>
    <rPh sb="20" eb="21">
      <t>イチジ</t>
    </rPh>
    <phoneticPr fontId="4"/>
  </si>
  <si>
    <t>23年度</t>
    <rPh sb="2" eb="4">
      <t>ネンド</t>
    </rPh>
    <phoneticPr fontId="4"/>
  </si>
  <si>
    <t>24年度</t>
    <rPh sb="2" eb="4">
      <t>ネンド</t>
    </rPh>
    <phoneticPr fontId="4"/>
  </si>
  <si>
    <t>(ｴ)</t>
    <phoneticPr fontId="2"/>
  </si>
  <si>
    <t>(ｱ)～(ｴ)</t>
    <phoneticPr fontId="4"/>
  </si>
  <si>
    <t>(i)</t>
    <phoneticPr fontId="4"/>
  </si>
  <si>
    <t>１０</t>
    <phoneticPr fontId="4"/>
  </si>
  <si>
    <t>地方道路等整備事業債（臨時事業分（特定事業（財対債分）））</t>
    <rPh sb="0" eb="2">
      <t>チホウ</t>
    </rPh>
    <rPh sb="2" eb="4">
      <t>ドウロ</t>
    </rPh>
    <rPh sb="4" eb="5">
      <t>トウ</t>
    </rPh>
    <rPh sb="5" eb="7">
      <t>セイビ</t>
    </rPh>
    <rPh sb="7" eb="9">
      <t>ジギョウ</t>
    </rPh>
    <rPh sb="9" eb="10">
      <t>サイ</t>
    </rPh>
    <rPh sb="11" eb="13">
      <t>リンジ</t>
    </rPh>
    <rPh sb="13" eb="16">
      <t>ジギョウブン</t>
    </rPh>
    <rPh sb="17" eb="19">
      <t>トクテイ</t>
    </rPh>
    <rPh sb="19" eb="21">
      <t>ジギョウ</t>
    </rPh>
    <rPh sb="20" eb="21">
      <t>イチジ</t>
    </rPh>
    <rPh sb="22" eb="23">
      <t>ザイ</t>
    </rPh>
    <rPh sb="23" eb="24">
      <t>ツイ</t>
    </rPh>
    <rPh sb="24" eb="25">
      <t>サイ</t>
    </rPh>
    <rPh sb="25" eb="26">
      <t>ブン</t>
    </rPh>
    <phoneticPr fontId="4"/>
  </si>
  <si>
    <t>(ｱ)～(ｴ)</t>
  </si>
  <si>
    <t>(j)</t>
    <phoneticPr fontId="4"/>
  </si>
  <si>
    <t>１１</t>
    <phoneticPr fontId="4"/>
  </si>
  <si>
    <t>地方道路等整備事業債（臨時事業分（復興特別分））</t>
    <rPh sb="0" eb="2">
      <t>チホウ</t>
    </rPh>
    <rPh sb="2" eb="4">
      <t>ドウロ</t>
    </rPh>
    <rPh sb="4" eb="5">
      <t>トウ</t>
    </rPh>
    <rPh sb="5" eb="7">
      <t>セイビ</t>
    </rPh>
    <rPh sb="7" eb="9">
      <t>ジギョウ</t>
    </rPh>
    <rPh sb="9" eb="10">
      <t>サイ</t>
    </rPh>
    <rPh sb="11" eb="13">
      <t>リンジ</t>
    </rPh>
    <rPh sb="13" eb="16">
      <t>ジギョウブン</t>
    </rPh>
    <rPh sb="17" eb="19">
      <t>フッコウ</t>
    </rPh>
    <rPh sb="19" eb="21">
      <t>トクベツ</t>
    </rPh>
    <rPh sb="21" eb="22">
      <t>ブン</t>
    </rPh>
    <phoneticPr fontId="4"/>
  </si>
  <si>
    <t>(k)</t>
    <phoneticPr fontId="4"/>
  </si>
  <si>
    <t>１２</t>
    <phoneticPr fontId="2"/>
  </si>
  <si>
    <t>一般単独事業債（復興特別分）</t>
    <rPh sb="0" eb="2">
      <t>イッパン</t>
    </rPh>
    <rPh sb="2" eb="4">
      <t>タンドク</t>
    </rPh>
    <rPh sb="4" eb="7">
      <t>ジギョウサイ</t>
    </rPh>
    <rPh sb="8" eb="10">
      <t>フッコウ</t>
    </rPh>
    <rPh sb="10" eb="12">
      <t>トクベツ</t>
    </rPh>
    <rPh sb="12" eb="13">
      <t>ブン</t>
    </rPh>
    <phoneticPr fontId="4"/>
  </si>
  <si>
    <t>(l)</t>
    <phoneticPr fontId="4"/>
  </si>
  <si>
    <t>１３</t>
    <phoneticPr fontId="4"/>
  </si>
  <si>
    <t>公共事業等債（直轄高速道路分）</t>
    <rPh sb="0" eb="2">
      <t>コウキョウ</t>
    </rPh>
    <rPh sb="2" eb="4">
      <t>ジギョウ</t>
    </rPh>
    <rPh sb="4" eb="5">
      <t>トウ</t>
    </rPh>
    <rPh sb="5" eb="6">
      <t>サイ</t>
    </rPh>
    <rPh sb="7" eb="9">
      <t>チョッカツ</t>
    </rPh>
    <rPh sb="9" eb="11">
      <t>コウソク</t>
    </rPh>
    <rPh sb="11" eb="13">
      <t>ドウロ</t>
    </rPh>
    <rPh sb="13" eb="14">
      <t>ブン</t>
    </rPh>
    <phoneticPr fontId="4"/>
  </si>
  <si>
    <t>25年度</t>
    <rPh sb="2" eb="4">
      <t>ネンド</t>
    </rPh>
    <phoneticPr fontId="4"/>
  </si>
  <si>
    <t>(ｳ)</t>
    <phoneticPr fontId="2"/>
  </si>
  <si>
    <t>26年度</t>
    <rPh sb="2" eb="4">
      <t>ネンド</t>
    </rPh>
    <phoneticPr fontId="4"/>
  </si>
  <si>
    <t>27年度</t>
    <rPh sb="2" eb="4">
      <t>ネンド</t>
    </rPh>
    <phoneticPr fontId="4"/>
  </si>
  <si>
    <t>(ｵ)</t>
    <phoneticPr fontId="2"/>
  </si>
  <si>
    <t>28年度</t>
    <rPh sb="2" eb="4">
      <t>ネンド</t>
    </rPh>
    <phoneticPr fontId="4"/>
  </si>
  <si>
    <t>(ｶ)</t>
    <phoneticPr fontId="2"/>
  </si>
  <si>
    <t>29年度</t>
    <rPh sb="2" eb="4">
      <t>ネンド</t>
    </rPh>
    <phoneticPr fontId="4"/>
  </si>
  <si>
    <t>(ｷ)</t>
    <phoneticPr fontId="2"/>
  </si>
  <si>
    <t>30年度</t>
    <rPh sb="2" eb="4">
      <t>ネンド</t>
    </rPh>
    <phoneticPr fontId="4"/>
  </si>
  <si>
    <t>(ｸ)</t>
    <phoneticPr fontId="2"/>
  </si>
  <si>
    <t>R元年度</t>
    <rPh sb="1" eb="4">
      <t>ガンネンド</t>
    </rPh>
    <phoneticPr fontId="4"/>
  </si>
  <si>
    <t>(ｹ)</t>
    <phoneticPr fontId="2"/>
  </si>
  <si>
    <t>R2年度</t>
    <rPh sb="2" eb="4">
      <t>ネンド</t>
    </rPh>
    <phoneticPr fontId="4"/>
  </si>
  <si>
    <t>(ｺ)</t>
    <phoneticPr fontId="2"/>
  </si>
  <si>
    <t>R3年度</t>
    <rPh sb="2" eb="4">
      <t>ネンド</t>
    </rPh>
    <phoneticPr fontId="4"/>
  </si>
  <si>
    <t>(ｻ)</t>
  </si>
  <si>
    <t>R4年度</t>
    <rPh sb="2" eb="4">
      <t>ネンド</t>
    </rPh>
    <phoneticPr fontId="4"/>
  </si>
  <si>
    <t>(ｼ)</t>
    <phoneticPr fontId="2"/>
  </si>
  <si>
    <t>R5年度</t>
    <rPh sb="2" eb="4">
      <t>ネンド</t>
    </rPh>
    <phoneticPr fontId="4"/>
  </si>
  <si>
    <t>(ｽ)</t>
    <phoneticPr fontId="2"/>
  </si>
  <si>
    <t>(m)</t>
    <phoneticPr fontId="4"/>
  </si>
  <si>
    <t>１４</t>
    <phoneticPr fontId="4"/>
  </si>
  <si>
    <t>公共事業等債（高規格幹線道路（高速自動車国道を除く）分）</t>
    <rPh sb="0" eb="2">
      <t>コウキョウ</t>
    </rPh>
    <rPh sb="2" eb="4">
      <t>ジギョウ</t>
    </rPh>
    <rPh sb="4" eb="5">
      <t>トウ</t>
    </rPh>
    <rPh sb="5" eb="6">
      <t>サイ</t>
    </rPh>
    <phoneticPr fontId="4"/>
  </si>
  <si>
    <t>R元年度</t>
  </si>
  <si>
    <t>*</t>
  </si>
  <si>
    <t>=</t>
  </si>
  <si>
    <t>(n)</t>
    <phoneticPr fontId="4"/>
  </si>
  <si>
    <t>１５</t>
    <phoneticPr fontId="4"/>
  </si>
  <si>
    <t>公共事業等債（旧地方道路（通常事業充当率）分）</t>
    <rPh sb="0" eb="2">
      <t>コウキョウ</t>
    </rPh>
    <rPh sb="2" eb="4">
      <t>ジギョウ</t>
    </rPh>
    <rPh sb="4" eb="6">
      <t>トウサイ</t>
    </rPh>
    <rPh sb="7" eb="8">
      <t>キュウ</t>
    </rPh>
    <rPh sb="8" eb="10">
      <t>チホウ</t>
    </rPh>
    <rPh sb="10" eb="12">
      <t>ドウロ</t>
    </rPh>
    <rPh sb="13" eb="15">
      <t>ツウジョウ</t>
    </rPh>
    <rPh sb="15" eb="17">
      <t>ジギョウ</t>
    </rPh>
    <rPh sb="17" eb="19">
      <t>ジュウトウ</t>
    </rPh>
    <rPh sb="19" eb="20">
      <t>リツ</t>
    </rPh>
    <rPh sb="21" eb="22">
      <t>ブン</t>
    </rPh>
    <phoneticPr fontId="4"/>
  </si>
  <si>
    <t>(ｱ)～(ｴ)</t>
    <phoneticPr fontId="2"/>
  </si>
  <si>
    <t>(o)</t>
    <phoneticPr fontId="4"/>
  </si>
  <si>
    <t>１６</t>
    <phoneticPr fontId="4"/>
  </si>
  <si>
    <t>公共事業等債（旧地方道路（臨時・一般事業充当率）分）</t>
    <rPh sb="0" eb="2">
      <t>コウキョウ</t>
    </rPh>
    <rPh sb="2" eb="4">
      <t>ジギョウ</t>
    </rPh>
    <rPh sb="4" eb="6">
      <t>トウサイ</t>
    </rPh>
    <rPh sb="7" eb="8">
      <t>キュウ</t>
    </rPh>
    <rPh sb="8" eb="10">
      <t>チホウ</t>
    </rPh>
    <rPh sb="10" eb="12">
      <t>ドウロ</t>
    </rPh>
    <rPh sb="13" eb="15">
      <t>リンジ</t>
    </rPh>
    <rPh sb="16" eb="18">
      <t>イッパン</t>
    </rPh>
    <rPh sb="18" eb="20">
      <t>ジギョウ</t>
    </rPh>
    <rPh sb="20" eb="22">
      <t>ジュウトウ</t>
    </rPh>
    <rPh sb="22" eb="23">
      <t>リツ</t>
    </rPh>
    <rPh sb="24" eb="25">
      <t>ブン</t>
    </rPh>
    <phoneticPr fontId="4"/>
  </si>
  <si>
    <t>(p)</t>
    <phoneticPr fontId="4"/>
  </si>
  <si>
    <t>１７</t>
    <phoneticPr fontId="4"/>
  </si>
  <si>
    <t>公共事業等債（復興特別分）</t>
    <rPh sb="0" eb="2">
      <t>コウキョウ</t>
    </rPh>
    <rPh sb="2" eb="4">
      <t>ジギョウ</t>
    </rPh>
    <rPh sb="4" eb="6">
      <t>トウサイ</t>
    </rPh>
    <rPh sb="7" eb="9">
      <t>フッコウ</t>
    </rPh>
    <rPh sb="9" eb="11">
      <t>トクベツ</t>
    </rPh>
    <rPh sb="11" eb="12">
      <t>ブン</t>
    </rPh>
    <phoneticPr fontId="4"/>
  </si>
  <si>
    <t>(ｹ)</t>
  </si>
  <si>
    <t>(ｻ)</t>
    <phoneticPr fontId="2"/>
  </si>
  <si>
    <t>(q)</t>
    <phoneticPr fontId="4"/>
  </si>
  <si>
    <t>１８</t>
    <phoneticPr fontId="4"/>
  </si>
  <si>
    <t>公共事業等債（各種災害関連（離島の防災機能強化・道路）分）</t>
    <rPh sb="0" eb="2">
      <t>コウキョウ</t>
    </rPh>
    <rPh sb="2" eb="5">
      <t>ジギョウナド</t>
    </rPh>
    <rPh sb="5" eb="6">
      <t>サイ</t>
    </rPh>
    <rPh sb="7" eb="9">
      <t>カクシュ</t>
    </rPh>
    <rPh sb="9" eb="11">
      <t>サイガイ</t>
    </rPh>
    <rPh sb="11" eb="13">
      <t>カンレン</t>
    </rPh>
    <rPh sb="14" eb="16">
      <t>リトウ</t>
    </rPh>
    <rPh sb="17" eb="19">
      <t>ボウサイ</t>
    </rPh>
    <rPh sb="19" eb="21">
      <t>キノウ</t>
    </rPh>
    <rPh sb="21" eb="23">
      <t>キョウカ</t>
    </rPh>
    <rPh sb="24" eb="26">
      <t>ドウロ</t>
    </rPh>
    <rPh sb="27" eb="28">
      <t>ブン</t>
    </rPh>
    <phoneticPr fontId="4"/>
  </si>
  <si>
    <t>　同意等年度</t>
    <rPh sb="1" eb="4">
      <t>ドウイトウ</t>
    </rPh>
    <rPh sb="4" eb="5">
      <t>トシ</t>
    </rPh>
    <rPh sb="5" eb="6">
      <t>ド</t>
    </rPh>
    <phoneticPr fontId="4"/>
  </si>
  <si>
    <t>　　　区　分</t>
    <rPh sb="3" eb="4">
      <t>ク</t>
    </rPh>
    <rPh sb="5" eb="6">
      <t>ブン</t>
    </rPh>
    <phoneticPr fontId="4"/>
  </si>
  <si>
    <t>(ｳ)</t>
    <phoneticPr fontId="4"/>
  </si>
  <si>
    <t>(ｴ)</t>
    <phoneticPr fontId="4"/>
  </si>
  <si>
    <t>(ｵ)</t>
    <phoneticPr fontId="4"/>
  </si>
  <si>
    <t>(ｶ)</t>
    <phoneticPr fontId="4"/>
  </si>
  <si>
    <t>(ｷ)</t>
    <phoneticPr fontId="4"/>
  </si>
  <si>
    <t>(r)</t>
    <phoneticPr fontId="4"/>
  </si>
  <si>
    <t>(a)～(r)</t>
    <phoneticPr fontId="4"/>
  </si>
  <si>
    <t>道路橋りょう費合計</t>
    <rPh sb="0" eb="2">
      <t>ドウロ</t>
    </rPh>
    <rPh sb="2" eb="3">
      <t>キョウ</t>
    </rPh>
    <rPh sb="6" eb="7">
      <t>ヒ</t>
    </rPh>
    <rPh sb="7" eb="9">
      <t>ゴウケイ</t>
    </rPh>
    <phoneticPr fontId="4"/>
  </si>
  <si>
    <t>河川事業及び砂防事業に係る地方債</t>
    <rPh sb="0" eb="2">
      <t>カセン</t>
    </rPh>
    <rPh sb="2" eb="4">
      <t>ジギョウ</t>
    </rPh>
    <rPh sb="4" eb="5">
      <t>オヨ</t>
    </rPh>
    <rPh sb="6" eb="8">
      <t>サボウ</t>
    </rPh>
    <rPh sb="8" eb="10">
      <t>ジギョウ</t>
    </rPh>
    <rPh sb="11" eb="12">
      <t>カカ</t>
    </rPh>
    <rPh sb="13" eb="16">
      <t>チホウサイ</t>
    </rPh>
    <phoneticPr fontId="4"/>
  </si>
  <si>
    <t>算入率</t>
    <rPh sb="0" eb="2">
      <t>サンニュウ</t>
    </rPh>
    <rPh sb="2" eb="3">
      <t>リツ</t>
    </rPh>
    <phoneticPr fontId="4"/>
  </si>
  <si>
    <t>(千円未満四捨五入）</t>
    <rPh sb="1" eb="3">
      <t>センエン</t>
    </rPh>
    <rPh sb="3" eb="5">
      <t>ミマン</t>
    </rPh>
    <rPh sb="5" eb="9">
      <t>シシャゴニュウ</t>
    </rPh>
    <phoneticPr fontId="4"/>
  </si>
  <si>
    <t>一般公共事業債（平成23年度債より公共事業等債）</t>
    <rPh sb="0" eb="2">
      <t>イッパン</t>
    </rPh>
    <rPh sb="2" eb="4">
      <t>コウキョウ</t>
    </rPh>
    <rPh sb="4" eb="6">
      <t>ジギョウ</t>
    </rPh>
    <rPh sb="6" eb="7">
      <t>サイ</t>
    </rPh>
    <rPh sb="8" eb="10">
      <t>ヘイセイ</t>
    </rPh>
    <rPh sb="12" eb="14">
      <t>ネンド</t>
    </rPh>
    <rPh sb="14" eb="15">
      <t>サイ</t>
    </rPh>
    <rPh sb="17" eb="19">
      <t>コウキョウ</t>
    </rPh>
    <rPh sb="19" eb="22">
      <t>ジギョウトウ</t>
    </rPh>
    <rPh sb="22" eb="23">
      <t>サイ</t>
    </rPh>
    <phoneticPr fontId="4"/>
  </si>
  <si>
    <t>(ｸ)</t>
  </si>
  <si>
    <t>25年度</t>
    <rPh sb="2" eb="4">
      <t>ネンド</t>
    </rPh>
    <phoneticPr fontId="2"/>
  </si>
  <si>
    <t>26年度</t>
    <rPh sb="2" eb="4">
      <t>ネンド</t>
    </rPh>
    <phoneticPr fontId="2"/>
  </si>
  <si>
    <t>(ｺ)</t>
  </si>
  <si>
    <t>27年度</t>
    <rPh sb="2" eb="4">
      <t>ネンド</t>
    </rPh>
    <phoneticPr fontId="2"/>
  </si>
  <si>
    <t>28年度</t>
    <rPh sb="2" eb="4">
      <t>ネンド</t>
    </rPh>
    <phoneticPr fontId="2"/>
  </si>
  <si>
    <t>(ｼ)</t>
  </si>
  <si>
    <t>29年度</t>
    <rPh sb="2" eb="4">
      <t>ネンド</t>
    </rPh>
    <phoneticPr fontId="2"/>
  </si>
  <si>
    <t>(ｽ)</t>
  </si>
  <si>
    <t>30年度</t>
    <rPh sb="2" eb="4">
      <t>ネンド</t>
    </rPh>
    <phoneticPr fontId="2"/>
  </si>
  <si>
    <t>=</t>
    <phoneticPr fontId="2"/>
  </si>
  <si>
    <t>(ｾ)</t>
  </si>
  <si>
    <t>R元年度</t>
    <rPh sb="1" eb="2">
      <t>ガン</t>
    </rPh>
    <rPh sb="2" eb="4">
      <t>ネンド</t>
    </rPh>
    <phoneticPr fontId="2"/>
  </si>
  <si>
    <t>(ｿ)</t>
  </si>
  <si>
    <t>R２年度</t>
    <rPh sb="2" eb="4">
      <t>ネンド</t>
    </rPh>
    <phoneticPr fontId="2"/>
  </si>
  <si>
    <t>(ﾀ)</t>
  </si>
  <si>
    <t>R３年度</t>
    <rPh sb="2" eb="4">
      <t>ネンド</t>
    </rPh>
    <phoneticPr fontId="2"/>
  </si>
  <si>
    <t>(ﾁ)</t>
  </si>
  <si>
    <t>R４年度</t>
    <rPh sb="2" eb="4">
      <t>ネンド</t>
    </rPh>
    <phoneticPr fontId="2"/>
  </si>
  <si>
    <t>(ﾂ)</t>
  </si>
  <si>
    <t>R５年度</t>
    <rPh sb="2" eb="4">
      <t>ネンド</t>
    </rPh>
    <phoneticPr fontId="2"/>
  </si>
  <si>
    <t>(ﾃ)</t>
    <phoneticPr fontId="4"/>
  </si>
  <si>
    <t>R６年度</t>
    <rPh sb="2" eb="4">
      <t>ネンド</t>
    </rPh>
    <phoneticPr fontId="2"/>
  </si>
  <si>
    <t>(ﾄ)</t>
    <phoneticPr fontId="4"/>
  </si>
  <si>
    <t>(ｱ)～(ﾄ)</t>
    <phoneticPr fontId="4"/>
  </si>
  <si>
    <t>臨時河川等整備事業債（地方特定河川等整備事業分）（財対債分以外）</t>
    <rPh sb="0" eb="2">
      <t>リンジ</t>
    </rPh>
    <rPh sb="2" eb="4">
      <t>カセン</t>
    </rPh>
    <rPh sb="4" eb="5">
      <t>ナド</t>
    </rPh>
    <rPh sb="5" eb="7">
      <t>セイビ</t>
    </rPh>
    <rPh sb="7" eb="9">
      <t>ジギョウ</t>
    </rPh>
    <rPh sb="9" eb="10">
      <t>サイ</t>
    </rPh>
    <rPh sb="11" eb="13">
      <t>チホウ</t>
    </rPh>
    <rPh sb="13" eb="15">
      <t>トクテイ</t>
    </rPh>
    <rPh sb="15" eb="17">
      <t>カセン</t>
    </rPh>
    <rPh sb="17" eb="18">
      <t>トウ</t>
    </rPh>
    <rPh sb="18" eb="20">
      <t>セイビ</t>
    </rPh>
    <rPh sb="20" eb="22">
      <t>ジギョウ</t>
    </rPh>
    <rPh sb="22" eb="23">
      <t>ブン</t>
    </rPh>
    <rPh sb="25" eb="26">
      <t>ザイ</t>
    </rPh>
    <rPh sb="26" eb="27">
      <t>タイ</t>
    </rPh>
    <rPh sb="27" eb="28">
      <t>サイ</t>
    </rPh>
    <rPh sb="29" eb="31">
      <t>イガイ</t>
    </rPh>
    <phoneticPr fontId="4"/>
  </si>
  <si>
    <t>許可年度</t>
    <rPh sb="0" eb="2">
      <t>キョカ</t>
    </rPh>
    <rPh sb="2" eb="3">
      <t>トシ</t>
    </rPh>
    <rPh sb="3" eb="4">
      <t>ド</t>
    </rPh>
    <phoneticPr fontId="4"/>
  </si>
  <si>
    <t>許可額</t>
    <rPh sb="0" eb="2">
      <t>キョカ</t>
    </rPh>
    <rPh sb="2" eb="3">
      <t>ガク</t>
    </rPh>
    <phoneticPr fontId="4"/>
  </si>
  <si>
    <t>(ｱ)</t>
    <phoneticPr fontId="2"/>
  </si>
  <si>
    <t>(c)</t>
    <phoneticPr fontId="2"/>
  </si>
  <si>
    <t>臨時河川等整備事業債（地方特定河川等整備事業分）（財対債分）</t>
    <rPh sb="0" eb="2">
      <t>リンジ</t>
    </rPh>
    <rPh sb="2" eb="4">
      <t>カセン</t>
    </rPh>
    <rPh sb="4" eb="5">
      <t>トウ</t>
    </rPh>
    <rPh sb="5" eb="7">
      <t>セイビ</t>
    </rPh>
    <rPh sb="7" eb="9">
      <t>ジギョウ</t>
    </rPh>
    <rPh sb="9" eb="10">
      <t>サイ</t>
    </rPh>
    <rPh sb="11" eb="13">
      <t>チホウ</t>
    </rPh>
    <rPh sb="13" eb="15">
      <t>トクテイ</t>
    </rPh>
    <rPh sb="15" eb="17">
      <t>カセン</t>
    </rPh>
    <rPh sb="17" eb="18">
      <t>トウ</t>
    </rPh>
    <rPh sb="18" eb="20">
      <t>セイビ</t>
    </rPh>
    <rPh sb="20" eb="22">
      <t>ジギョウ</t>
    </rPh>
    <rPh sb="22" eb="23">
      <t>ブン</t>
    </rPh>
    <rPh sb="25" eb="26">
      <t>ザイ</t>
    </rPh>
    <rPh sb="26" eb="27">
      <t>タイ</t>
    </rPh>
    <rPh sb="27" eb="28">
      <t>サイ</t>
    </rPh>
    <rPh sb="28" eb="29">
      <t>ブン</t>
    </rPh>
    <phoneticPr fontId="4"/>
  </si>
  <si>
    <t>(d)</t>
    <phoneticPr fontId="2"/>
  </si>
  <si>
    <t>緊急浚渫推進事業債</t>
    <rPh sb="0" eb="6">
      <t>キンキュウシュンセツスイシン</t>
    </rPh>
    <rPh sb="6" eb="9">
      <t>ジギョウサイ</t>
    </rPh>
    <phoneticPr fontId="4"/>
  </si>
  <si>
    <t>同意等額</t>
    <rPh sb="0" eb="2">
      <t>ドウイ</t>
    </rPh>
    <rPh sb="2" eb="3">
      <t>トウ</t>
    </rPh>
    <rPh sb="3" eb="4">
      <t>ガク</t>
    </rPh>
    <phoneticPr fontId="4"/>
  </si>
  <si>
    <t>R２年度</t>
    <rPh sb="2" eb="4">
      <t>ネンド</t>
    </rPh>
    <phoneticPr fontId="4"/>
  </si>
  <si>
    <t>R３年度</t>
    <rPh sb="2" eb="4">
      <t>ネンド</t>
    </rPh>
    <phoneticPr fontId="4"/>
  </si>
  <si>
    <t>R４年度</t>
    <rPh sb="2" eb="4">
      <t>ネンド</t>
    </rPh>
    <phoneticPr fontId="4"/>
  </si>
  <si>
    <t>R５年度</t>
    <rPh sb="2" eb="4">
      <t>ネンド</t>
    </rPh>
    <phoneticPr fontId="4"/>
  </si>
  <si>
    <t>R６年度</t>
    <rPh sb="2" eb="4">
      <t>ネンド</t>
    </rPh>
    <phoneticPr fontId="4"/>
  </si>
  <si>
    <t>(ｱ)～(ｵ)</t>
    <phoneticPr fontId="2"/>
  </si>
  <si>
    <t>(e)</t>
    <phoneticPr fontId="2"/>
  </si>
  <si>
    <t>(a)～(e)</t>
    <phoneticPr fontId="2"/>
  </si>
  <si>
    <t>河川費合計</t>
    <rPh sb="0" eb="2">
      <t>カセン</t>
    </rPh>
    <rPh sb="2" eb="3">
      <t>ヒ</t>
    </rPh>
    <rPh sb="3" eb="5">
      <t>ゴウケイ</t>
    </rPh>
    <phoneticPr fontId="4"/>
  </si>
  <si>
    <t>港湾事業に係る地方債</t>
    <rPh sb="0" eb="2">
      <t>コウワン</t>
    </rPh>
    <rPh sb="2" eb="4">
      <t>ジギョウ</t>
    </rPh>
    <rPh sb="5" eb="6">
      <t>カカ</t>
    </rPh>
    <rPh sb="7" eb="10">
      <t>チホウサイ</t>
    </rPh>
    <phoneticPr fontId="4"/>
  </si>
  <si>
    <t>港湾事業に係る地方債（公債費で算入されているものを除く）</t>
    <rPh sb="0" eb="2">
      <t>コウワン</t>
    </rPh>
    <rPh sb="2" eb="4">
      <t>ジギョウ</t>
    </rPh>
    <rPh sb="5" eb="6">
      <t>カカ</t>
    </rPh>
    <rPh sb="7" eb="10">
      <t>チホウサイ</t>
    </rPh>
    <rPh sb="11" eb="14">
      <t>コウサイヒ</t>
    </rPh>
    <rPh sb="15" eb="17">
      <t>サンニュウ</t>
    </rPh>
    <rPh sb="25" eb="26">
      <t>ノゾ</t>
    </rPh>
    <phoneticPr fontId="4"/>
  </si>
  <si>
    <t>(ｸ)</t>
    <phoneticPr fontId="4"/>
  </si>
  <si>
    <t>(ｾ)</t>
    <phoneticPr fontId="2"/>
  </si>
  <si>
    <t>(ｿ)</t>
    <phoneticPr fontId="2"/>
  </si>
  <si>
    <t>(ﾀ)</t>
    <phoneticPr fontId="2"/>
  </si>
  <si>
    <t>(ﾁ)</t>
    <phoneticPr fontId="2"/>
  </si>
  <si>
    <t>(ﾂ)</t>
    <phoneticPr fontId="2"/>
  </si>
  <si>
    <t>(ﾃ)</t>
    <phoneticPr fontId="2"/>
  </si>
  <si>
    <t>(ﾄ)</t>
  </si>
  <si>
    <t>(a)+(b)</t>
    <phoneticPr fontId="4"/>
  </si>
  <si>
    <t>港湾費(港湾)合計</t>
    <rPh sb="0" eb="2">
      <t>コウワン</t>
    </rPh>
    <rPh sb="2" eb="3">
      <t>ヒ</t>
    </rPh>
    <rPh sb="4" eb="6">
      <t>コウワン</t>
    </rPh>
    <rPh sb="7" eb="9">
      <t>ゴウケイ</t>
    </rPh>
    <phoneticPr fontId="4"/>
  </si>
  <si>
    <t>漁港事業に係る地方債</t>
    <rPh sb="0" eb="2">
      <t>ギョコウ</t>
    </rPh>
    <rPh sb="2" eb="4">
      <t>ジギョウ</t>
    </rPh>
    <rPh sb="5" eb="6">
      <t>カカ</t>
    </rPh>
    <rPh sb="7" eb="10">
      <t>チホウサイ</t>
    </rPh>
    <phoneticPr fontId="4"/>
  </si>
  <si>
    <t>漁港事業に係る地方債（公債費で算入されているものを除く）</t>
    <rPh sb="0" eb="2">
      <t>ギョコウ</t>
    </rPh>
    <rPh sb="2" eb="4">
      <t>ジギョウ</t>
    </rPh>
    <rPh sb="5" eb="6">
      <t>カカ</t>
    </rPh>
    <rPh sb="7" eb="10">
      <t>チホウサイ</t>
    </rPh>
    <rPh sb="11" eb="14">
      <t>コウサイヒ</t>
    </rPh>
    <rPh sb="15" eb="17">
      <t>サンニュウ</t>
    </rPh>
    <rPh sb="25" eb="26">
      <t>ノゾ</t>
    </rPh>
    <phoneticPr fontId="4"/>
  </si>
  <si>
    <t>(ﾄ)</t>
    <phoneticPr fontId="2"/>
  </si>
  <si>
    <t>(ｱ)～(ﾄ)</t>
    <phoneticPr fontId="2"/>
  </si>
  <si>
    <t>港湾費(漁港)合計</t>
    <rPh sb="0" eb="2">
      <t>コウワン</t>
    </rPh>
    <rPh sb="2" eb="3">
      <t>ヒ</t>
    </rPh>
    <rPh sb="4" eb="6">
      <t>ギョコウ</t>
    </rPh>
    <rPh sb="7" eb="9">
      <t>ゴウケイ</t>
    </rPh>
    <phoneticPr fontId="4"/>
  </si>
  <si>
    <t>臨時高等学校整備事業債（老朽単独分）</t>
    <rPh sb="0" eb="2">
      <t>リンジ</t>
    </rPh>
    <rPh sb="2" eb="4">
      <t>コウトウ</t>
    </rPh>
    <rPh sb="4" eb="6">
      <t>ガッコウ</t>
    </rPh>
    <rPh sb="6" eb="8">
      <t>セイビ</t>
    </rPh>
    <rPh sb="8" eb="10">
      <t>ジギョウ</t>
    </rPh>
    <rPh sb="10" eb="11">
      <t>サイ</t>
    </rPh>
    <rPh sb="12" eb="14">
      <t>ロウキュウ</t>
    </rPh>
    <rPh sb="14" eb="16">
      <t>タンドク</t>
    </rPh>
    <rPh sb="16" eb="17">
      <t>ブン</t>
    </rPh>
    <phoneticPr fontId="4"/>
  </si>
  <si>
    <t>許可額</t>
    <rPh sb="0" eb="3">
      <t>キョカガク</t>
    </rPh>
    <phoneticPr fontId="4"/>
  </si>
  <si>
    <t>11年度</t>
    <rPh sb="2" eb="4">
      <t>ネンド</t>
    </rPh>
    <phoneticPr fontId="4"/>
  </si>
  <si>
    <t>12年度</t>
    <rPh sb="2" eb="4">
      <t>ネンド</t>
    </rPh>
    <phoneticPr fontId="4"/>
  </si>
  <si>
    <t>13年度</t>
    <rPh sb="2" eb="4">
      <t>ネンド</t>
    </rPh>
    <phoneticPr fontId="4"/>
  </si>
  <si>
    <t>14年度</t>
    <rPh sb="2" eb="4">
      <t>ネンド</t>
    </rPh>
    <phoneticPr fontId="4"/>
  </si>
  <si>
    <t>２</t>
    <phoneticPr fontId="2"/>
  </si>
  <si>
    <t>学校教育施設等整備事業債</t>
    <phoneticPr fontId="2"/>
  </si>
  <si>
    <t>情報通信ネットワーク分</t>
    <rPh sb="10" eb="11">
      <t>ブン</t>
    </rPh>
    <phoneticPr fontId="2"/>
  </si>
  <si>
    <t>高等学校費合計</t>
    <rPh sb="0" eb="2">
      <t>コウトウ</t>
    </rPh>
    <rPh sb="2" eb="4">
      <t>ガッコウ</t>
    </rPh>
    <rPh sb="4" eb="5">
      <t>ヒ</t>
    </rPh>
    <rPh sb="5" eb="7">
      <t>ゴウケイ</t>
    </rPh>
    <phoneticPr fontId="4"/>
  </si>
  <si>
    <t>衛生費</t>
    <rPh sb="0" eb="2">
      <t>エイセイ</t>
    </rPh>
    <rPh sb="2" eb="3">
      <t>ヒ</t>
    </rPh>
    <phoneticPr fontId="4"/>
  </si>
  <si>
    <t>公立病院地方債（災害拠点上乗せ分を含む）</t>
    <rPh sb="0" eb="2">
      <t>コウリツ</t>
    </rPh>
    <rPh sb="2" eb="4">
      <t>ビョウイン</t>
    </rPh>
    <rPh sb="4" eb="7">
      <t>チホウサイ</t>
    </rPh>
    <rPh sb="8" eb="10">
      <t>サイガイ</t>
    </rPh>
    <rPh sb="10" eb="12">
      <t>キョテン</t>
    </rPh>
    <rPh sb="12" eb="14">
      <t>ウワノ</t>
    </rPh>
    <rPh sb="15" eb="16">
      <t>ブン</t>
    </rPh>
    <rPh sb="17" eb="18">
      <t>フク</t>
    </rPh>
    <phoneticPr fontId="2"/>
  </si>
  <si>
    <t>公立病院地方債（災害拠点上乗せ分を含む）(13年度以前許可債)に係る令和６年度末地方債残高
（附表（C）参照）</t>
    <rPh sb="0" eb="2">
      <t>コウリツ</t>
    </rPh>
    <rPh sb="2" eb="4">
      <t>ビョウイン</t>
    </rPh>
    <rPh sb="8" eb="10">
      <t>サイガイ</t>
    </rPh>
    <rPh sb="10" eb="12">
      <t>キョテン</t>
    </rPh>
    <rPh sb="12" eb="14">
      <t>ウワノ</t>
    </rPh>
    <rPh sb="15" eb="16">
      <t>ブン</t>
    </rPh>
    <rPh sb="17" eb="18">
      <t>フク</t>
    </rPh>
    <rPh sb="34" eb="36">
      <t>レイワ</t>
    </rPh>
    <rPh sb="37" eb="40">
      <t>ネンドマツ</t>
    </rPh>
    <rPh sb="47" eb="49">
      <t>フヒョウ</t>
    </rPh>
    <rPh sb="52" eb="54">
      <t>サンショウ</t>
    </rPh>
    <phoneticPr fontId="4"/>
  </si>
  <si>
    <t>区分</t>
    <rPh sb="0" eb="2">
      <t>クブン</t>
    </rPh>
    <phoneticPr fontId="4"/>
  </si>
  <si>
    <t>同意等額</t>
    <rPh sb="0" eb="3">
      <t>ドウイトウ</t>
    </rPh>
    <rPh sb="3" eb="4">
      <t>ガク</t>
    </rPh>
    <phoneticPr fontId="4"/>
  </si>
  <si>
    <t>(</t>
    <phoneticPr fontId="20"/>
  </si>
  <si>
    <t>)</t>
    <phoneticPr fontId="20"/>
  </si>
  <si>
    <t>15年度</t>
    <rPh sb="2" eb="4">
      <t>ネンド</t>
    </rPh>
    <phoneticPr fontId="4"/>
  </si>
  <si>
    <t>医療施設</t>
    <rPh sb="0" eb="2">
      <t>イリョウ</t>
    </rPh>
    <rPh sb="2" eb="4">
      <t>シセツ</t>
    </rPh>
    <phoneticPr fontId="4"/>
  </si>
  <si>
    <t>基本設計等着手
（～Ｈ１３年度）</t>
    <rPh sb="0" eb="2">
      <t>キホン</t>
    </rPh>
    <rPh sb="2" eb="4">
      <t>セッケイ</t>
    </rPh>
    <rPh sb="4" eb="5">
      <t>トウ</t>
    </rPh>
    <rPh sb="5" eb="7">
      <t>チャクシュ</t>
    </rPh>
    <rPh sb="13" eb="15">
      <t>ネンド</t>
    </rPh>
    <phoneticPr fontId="4"/>
  </si>
  <si>
    <t>病院事業建設費等</t>
    <rPh sb="0" eb="2">
      <t>ビョウイン</t>
    </rPh>
    <rPh sb="2" eb="4">
      <t>ジギョウ</t>
    </rPh>
    <rPh sb="4" eb="7">
      <t>ケンセツヒ</t>
    </rPh>
    <rPh sb="7" eb="8">
      <t>トウ</t>
    </rPh>
    <phoneticPr fontId="2"/>
  </si>
  <si>
    <t>ｱ</t>
    <phoneticPr fontId="20"/>
  </si>
  <si>
    <t>災害拠点病院上乗せ</t>
    <rPh sb="0" eb="2">
      <t>サイガイ</t>
    </rPh>
    <rPh sb="2" eb="4">
      <t>キョテン</t>
    </rPh>
    <rPh sb="4" eb="6">
      <t>ビョウイン</t>
    </rPh>
    <rPh sb="6" eb="8">
      <t>ウワノ</t>
    </rPh>
    <phoneticPr fontId="2"/>
  </si>
  <si>
    <t>ｲ</t>
    <phoneticPr fontId="20"/>
  </si>
  <si>
    <t>基本設計等着手
（Ｈ１４年度）</t>
    <rPh sb="0" eb="2">
      <t>キホン</t>
    </rPh>
    <rPh sb="2" eb="4">
      <t>セッケイ</t>
    </rPh>
    <rPh sb="4" eb="5">
      <t>トウ</t>
    </rPh>
    <rPh sb="5" eb="7">
      <t>チャクシュ</t>
    </rPh>
    <rPh sb="12" eb="14">
      <t>ネンド</t>
    </rPh>
    <phoneticPr fontId="4"/>
  </si>
  <si>
    <t>ｳ</t>
    <phoneticPr fontId="20"/>
  </si>
  <si>
    <t>ｴ</t>
    <phoneticPr fontId="20"/>
  </si>
  <si>
    <t>基本設計等着手
（通常分）</t>
    <rPh sb="0" eb="2">
      <t>キホン</t>
    </rPh>
    <rPh sb="2" eb="4">
      <t>セッケイ</t>
    </rPh>
    <rPh sb="4" eb="5">
      <t>トウ</t>
    </rPh>
    <rPh sb="5" eb="7">
      <t>チャクシュ</t>
    </rPh>
    <rPh sb="9" eb="11">
      <t>ツウジョウ</t>
    </rPh>
    <rPh sb="11" eb="12">
      <t>ブン</t>
    </rPh>
    <phoneticPr fontId="4"/>
  </si>
  <si>
    <t>ｵ</t>
    <phoneticPr fontId="20"/>
  </si>
  <si>
    <t>ｶ</t>
    <phoneticPr fontId="20"/>
  </si>
  <si>
    <t>ｷ</t>
    <phoneticPr fontId="20"/>
  </si>
  <si>
    <t>ｸ</t>
    <phoneticPr fontId="20"/>
  </si>
  <si>
    <t>ｹ</t>
    <phoneticPr fontId="20"/>
  </si>
  <si>
    <t>ｺ</t>
    <phoneticPr fontId="20"/>
  </si>
  <si>
    <t>ｻ</t>
    <phoneticPr fontId="20"/>
  </si>
  <si>
    <t>ｼ</t>
    <phoneticPr fontId="20"/>
  </si>
  <si>
    <t>ｽ</t>
    <phoneticPr fontId="20"/>
  </si>
  <si>
    <t>ｾ</t>
    <phoneticPr fontId="20"/>
  </si>
  <si>
    <t>ｿ</t>
    <phoneticPr fontId="20"/>
  </si>
  <si>
    <t>ﾀ</t>
    <phoneticPr fontId="20"/>
  </si>
  <si>
    <t>ﾁ</t>
    <phoneticPr fontId="20"/>
  </si>
  <si>
    <t>ﾂ</t>
    <phoneticPr fontId="20"/>
  </si>
  <si>
    <t>ﾃ</t>
    <phoneticPr fontId="20"/>
  </si>
  <si>
    <t>ﾄ</t>
    <phoneticPr fontId="20"/>
  </si>
  <si>
    <t>ﾅ</t>
    <phoneticPr fontId="20"/>
  </si>
  <si>
    <t>ﾆ</t>
    <phoneticPr fontId="20"/>
  </si>
  <si>
    <t>ﾇ</t>
    <phoneticPr fontId="20"/>
  </si>
  <si>
    <t>ﾈ</t>
    <phoneticPr fontId="20"/>
  </si>
  <si>
    <t>ﾉ</t>
    <phoneticPr fontId="20"/>
  </si>
  <si>
    <t>ﾊ</t>
    <phoneticPr fontId="20"/>
  </si>
  <si>
    <t>ﾋ</t>
    <phoneticPr fontId="20"/>
  </si>
  <si>
    <t>ﾌ</t>
    <phoneticPr fontId="20"/>
  </si>
  <si>
    <t>ﾍ</t>
    <phoneticPr fontId="20"/>
  </si>
  <si>
    <t>ﾎ</t>
    <phoneticPr fontId="20"/>
  </si>
  <si>
    <t>ﾏ</t>
    <phoneticPr fontId="20"/>
  </si>
  <si>
    <t>ﾐ</t>
    <phoneticPr fontId="20"/>
  </si>
  <si>
    <t>ﾑ</t>
    <phoneticPr fontId="20"/>
  </si>
  <si>
    <t>ﾒ</t>
    <phoneticPr fontId="20"/>
  </si>
  <si>
    <t>ﾓ</t>
    <phoneticPr fontId="20"/>
  </si>
  <si>
    <t>ﾔ</t>
    <phoneticPr fontId="20"/>
  </si>
  <si>
    <t>ﾕ</t>
    <phoneticPr fontId="20"/>
  </si>
  <si>
    <t>ﾖ</t>
    <phoneticPr fontId="20"/>
  </si>
  <si>
    <t>ﾗ</t>
    <phoneticPr fontId="20"/>
  </si>
  <si>
    <t>ﾘ</t>
    <phoneticPr fontId="20"/>
  </si>
  <si>
    <t>ﾙ</t>
    <phoneticPr fontId="20"/>
  </si>
  <si>
    <t>災害拠点病院上乗せ（～Ｈ20）</t>
    <rPh sb="0" eb="2">
      <t>サイガイ</t>
    </rPh>
    <rPh sb="2" eb="4">
      <t>キョテン</t>
    </rPh>
    <rPh sb="4" eb="6">
      <t>ビョウイン</t>
    </rPh>
    <rPh sb="6" eb="8">
      <t>ウワノ</t>
    </rPh>
    <phoneticPr fontId="2"/>
  </si>
  <si>
    <t>ﾚ</t>
    <phoneticPr fontId="20"/>
  </si>
  <si>
    <t>災害拠点病院上乗せ（Ｈ21～）</t>
    <rPh sb="0" eb="2">
      <t>サイガイ</t>
    </rPh>
    <rPh sb="2" eb="4">
      <t>キョテン</t>
    </rPh>
    <rPh sb="4" eb="6">
      <t>ビョウイン</t>
    </rPh>
    <rPh sb="6" eb="8">
      <t>ウワノ</t>
    </rPh>
    <phoneticPr fontId="2"/>
  </si>
  <si>
    <t>ﾛ</t>
    <phoneticPr fontId="20"/>
  </si>
  <si>
    <t>公立病院地方債（災害拠点上乗せ分を含む）（つづき）</t>
    <rPh sb="0" eb="2">
      <t>コウリツ</t>
    </rPh>
    <rPh sb="2" eb="4">
      <t>ビョウイン</t>
    </rPh>
    <rPh sb="4" eb="7">
      <t>チホウサイ</t>
    </rPh>
    <rPh sb="8" eb="10">
      <t>サイガイ</t>
    </rPh>
    <rPh sb="10" eb="12">
      <t>キョテン</t>
    </rPh>
    <rPh sb="12" eb="14">
      <t>ウワノ</t>
    </rPh>
    <rPh sb="15" eb="16">
      <t>ブン</t>
    </rPh>
    <rPh sb="17" eb="18">
      <t>フク</t>
    </rPh>
    <phoneticPr fontId="2"/>
  </si>
  <si>
    <t>ﾜ</t>
  </si>
  <si>
    <t>ｦ</t>
  </si>
  <si>
    <t>ﾝ</t>
  </si>
  <si>
    <t>ｱ</t>
  </si>
  <si>
    <t>ｲ</t>
  </si>
  <si>
    <t>ｳ</t>
  </si>
  <si>
    <t>ｴ</t>
  </si>
  <si>
    <t>25年度</t>
    <rPh sb="2" eb="4">
      <t>ネンド</t>
    </rPh>
    <phoneticPr fontId="20"/>
  </si>
  <si>
    <t>医療施設</t>
    <rPh sb="0" eb="2">
      <t>イリョウ</t>
    </rPh>
    <rPh sb="2" eb="4">
      <t>シセツ</t>
    </rPh>
    <phoneticPr fontId="20"/>
  </si>
  <si>
    <t>ﾃ</t>
  </si>
  <si>
    <t>ﾄ</t>
  </si>
  <si>
    <t>ﾅ</t>
  </si>
  <si>
    <t>26年度</t>
    <rPh sb="2" eb="4">
      <t>ネンド</t>
    </rPh>
    <phoneticPr fontId="20"/>
  </si>
  <si>
    <t>ﾉ</t>
  </si>
  <si>
    <t>ﾊ</t>
  </si>
  <si>
    <t>ﾋ</t>
  </si>
  <si>
    <t>27年度</t>
    <rPh sb="2" eb="4">
      <t>ネンド</t>
    </rPh>
    <phoneticPr fontId="20"/>
  </si>
  <si>
    <t>ﾏ</t>
  </si>
  <si>
    <t>ﾐ</t>
  </si>
  <si>
    <t>ﾑ</t>
  </si>
  <si>
    <t>基本設計等着手
（特別分）</t>
    <rPh sb="9" eb="11">
      <t>トクベツ</t>
    </rPh>
    <phoneticPr fontId="20"/>
  </si>
  <si>
    <t>ﾒ</t>
  </si>
  <si>
    <t>ﾓ</t>
  </si>
  <si>
    <t>機械器具</t>
    <rPh sb="0" eb="2">
      <t>キカイ</t>
    </rPh>
    <rPh sb="2" eb="4">
      <t>キグ</t>
    </rPh>
    <phoneticPr fontId="20"/>
  </si>
  <si>
    <t>ﾔ</t>
  </si>
  <si>
    <t>ﾕ</t>
  </si>
  <si>
    <t>ﾖ</t>
  </si>
  <si>
    <t>ﾗ</t>
  </si>
  <si>
    <t>ﾘ</t>
  </si>
  <si>
    <t>28年度</t>
    <rPh sb="2" eb="4">
      <t>ネンド</t>
    </rPh>
    <phoneticPr fontId="20"/>
  </si>
  <si>
    <t>ﾙ</t>
  </si>
  <si>
    <t>ﾚ</t>
  </si>
  <si>
    <t>ﾛ</t>
  </si>
  <si>
    <t>29年度</t>
    <rPh sb="2" eb="4">
      <t>ネンド</t>
    </rPh>
    <phoneticPr fontId="20"/>
  </si>
  <si>
    <t>ｵ</t>
  </si>
  <si>
    <t>ｶ</t>
  </si>
  <si>
    <t>ｷ</t>
  </si>
  <si>
    <t>ｸ</t>
  </si>
  <si>
    <t>ｹ</t>
  </si>
  <si>
    <t>ｺ</t>
  </si>
  <si>
    <t>ｻ</t>
  </si>
  <si>
    <t>ｼ</t>
  </si>
  <si>
    <t>ｽ</t>
  </si>
  <si>
    <t>ｾ</t>
  </si>
  <si>
    <t>30年度</t>
    <rPh sb="2" eb="4">
      <t>ネンド</t>
    </rPh>
    <phoneticPr fontId="20"/>
  </si>
  <si>
    <t>ﾃ</t>
    <phoneticPr fontId="2"/>
  </si>
  <si>
    <t>ﾄ</t>
    <phoneticPr fontId="2"/>
  </si>
  <si>
    <t>ﾅ</t>
    <phoneticPr fontId="2"/>
  </si>
  <si>
    <t>ﾆ</t>
  </si>
  <si>
    <t>ﾇ</t>
  </si>
  <si>
    <t>ﾈ</t>
    <phoneticPr fontId="2"/>
  </si>
  <si>
    <t>令和元年度</t>
    <rPh sb="0" eb="2">
      <t>レイワ</t>
    </rPh>
    <rPh sb="2" eb="4">
      <t>ガンネン</t>
    </rPh>
    <rPh sb="3" eb="5">
      <t>ネンド</t>
    </rPh>
    <phoneticPr fontId="20"/>
  </si>
  <si>
    <t>ﾍ</t>
    <phoneticPr fontId="2"/>
  </si>
  <si>
    <t>ﾎ</t>
    <phoneticPr fontId="2"/>
  </si>
  <si>
    <t>ﾏ</t>
    <phoneticPr fontId="2"/>
  </si>
  <si>
    <t>ﾐ</t>
    <phoneticPr fontId="2"/>
  </si>
  <si>
    <t>ﾑ</t>
    <phoneticPr fontId="2"/>
  </si>
  <si>
    <t>ﾒ</t>
    <phoneticPr fontId="2"/>
  </si>
  <si>
    <t>令和２年度</t>
    <rPh sb="0" eb="2">
      <t>レイワ</t>
    </rPh>
    <rPh sb="3" eb="5">
      <t>ネンド</t>
    </rPh>
    <rPh sb="4" eb="5">
      <t>ガンネン</t>
    </rPh>
    <phoneticPr fontId="20"/>
  </si>
  <si>
    <t>令和３年度</t>
    <rPh sb="0" eb="2">
      <t>レイワ</t>
    </rPh>
    <rPh sb="3" eb="5">
      <t>ネンド</t>
    </rPh>
    <rPh sb="4" eb="5">
      <t>ガンネン</t>
    </rPh>
    <phoneticPr fontId="20"/>
  </si>
  <si>
    <t>令和４年度</t>
    <rPh sb="0" eb="2">
      <t>レイワ</t>
    </rPh>
    <rPh sb="3" eb="5">
      <t>ネンド</t>
    </rPh>
    <rPh sb="4" eb="5">
      <t>ガンネン</t>
    </rPh>
    <phoneticPr fontId="20"/>
  </si>
  <si>
    <t>ｹ</t>
    <phoneticPr fontId="2"/>
  </si>
  <si>
    <t>ｺ</t>
    <phoneticPr fontId="2"/>
  </si>
  <si>
    <t>基本設計等着手
（災害分）</t>
    <rPh sb="9" eb="11">
      <t>サイガイ</t>
    </rPh>
    <phoneticPr fontId="20"/>
  </si>
  <si>
    <t>ｳ</t>
    <phoneticPr fontId="2"/>
  </si>
  <si>
    <t>ｻ</t>
    <phoneticPr fontId="2"/>
  </si>
  <si>
    <t>ｼ</t>
    <phoneticPr fontId="2"/>
  </si>
  <si>
    <t>ｽ</t>
    <phoneticPr fontId="2"/>
  </si>
  <si>
    <t>ｾ</t>
    <phoneticPr fontId="2"/>
  </si>
  <si>
    <t>令和５年度</t>
    <rPh sb="0" eb="2">
      <t>レイワ</t>
    </rPh>
    <rPh sb="3" eb="5">
      <t>ネンド</t>
    </rPh>
    <rPh sb="4" eb="5">
      <t>ガンネン</t>
    </rPh>
    <phoneticPr fontId="20"/>
  </si>
  <si>
    <t>令和６年度</t>
    <rPh sb="0" eb="2">
      <t>レイワ</t>
    </rPh>
    <rPh sb="3" eb="5">
      <t>ネンド</t>
    </rPh>
    <rPh sb="4" eb="5">
      <t>ガンネン</t>
    </rPh>
    <phoneticPr fontId="20"/>
  </si>
  <si>
    <t>(ｱ)～(ｳﾄ)</t>
    <phoneticPr fontId="4"/>
  </si>
  <si>
    <t>公立大学附属病院地方債</t>
    <rPh sb="0" eb="2">
      <t>コウリツ</t>
    </rPh>
    <rPh sb="2" eb="4">
      <t>ダイガク</t>
    </rPh>
    <rPh sb="4" eb="6">
      <t>フゾク</t>
    </rPh>
    <rPh sb="6" eb="8">
      <t>ビョウイン</t>
    </rPh>
    <rPh sb="8" eb="11">
      <t>チホウサイ</t>
    </rPh>
    <phoneticPr fontId="2"/>
  </si>
  <si>
    <t>公立大学附属病院に係る地方債(14年度以前許可債)に係る令和６年度度末地方債残高</t>
    <rPh sb="0" eb="2">
      <t>コウリツ</t>
    </rPh>
    <rPh sb="2" eb="4">
      <t>ダイガク</t>
    </rPh>
    <rPh sb="4" eb="6">
      <t>フゾク</t>
    </rPh>
    <rPh sb="6" eb="8">
      <t>ビョウイン</t>
    </rPh>
    <rPh sb="19" eb="21">
      <t>イゼン</t>
    </rPh>
    <phoneticPr fontId="4"/>
  </si>
  <si>
    <t>基本設計等着手（～Ｈ１３年度）</t>
    <rPh sb="0" eb="2">
      <t>キホン</t>
    </rPh>
    <rPh sb="2" eb="4">
      <t>セッケイ</t>
    </rPh>
    <rPh sb="4" eb="5">
      <t>トウ</t>
    </rPh>
    <rPh sb="5" eb="7">
      <t>チャクシュ</t>
    </rPh>
    <rPh sb="12" eb="14">
      <t>ネンド</t>
    </rPh>
    <phoneticPr fontId="4"/>
  </si>
  <si>
    <t>基本設計等着手（Ｈ１４年度）</t>
    <rPh sb="0" eb="2">
      <t>キホン</t>
    </rPh>
    <rPh sb="2" eb="4">
      <t>セッケイ</t>
    </rPh>
    <rPh sb="4" eb="5">
      <t>トウ</t>
    </rPh>
    <rPh sb="5" eb="7">
      <t>チャクシュ</t>
    </rPh>
    <rPh sb="11" eb="13">
      <t>ネンド</t>
    </rPh>
    <phoneticPr fontId="4"/>
  </si>
  <si>
    <t>基本設計等着手（通常分）</t>
    <rPh sb="0" eb="2">
      <t>キホン</t>
    </rPh>
    <rPh sb="2" eb="4">
      <t>セッケイ</t>
    </rPh>
    <rPh sb="4" eb="5">
      <t>トウ</t>
    </rPh>
    <rPh sb="5" eb="7">
      <t>チャクシュ</t>
    </rPh>
    <rPh sb="8" eb="10">
      <t>ツウジョウ</t>
    </rPh>
    <rPh sb="10" eb="11">
      <t>ブン</t>
    </rPh>
    <phoneticPr fontId="4"/>
  </si>
  <si>
    <t>ﾈ</t>
  </si>
  <si>
    <t>ﾌ</t>
    <phoneticPr fontId="2"/>
  </si>
  <si>
    <t>ｱ</t>
    <phoneticPr fontId="2"/>
  </si>
  <si>
    <t>ｲ</t>
    <phoneticPr fontId="2"/>
  </si>
  <si>
    <t>ｴ</t>
    <phoneticPr fontId="2"/>
  </si>
  <si>
    <t>ｵ</t>
    <phoneticPr fontId="2"/>
  </si>
  <si>
    <t>ｶ</t>
    <phoneticPr fontId="2"/>
  </si>
  <si>
    <t>病院事業一般会計出資債（再編・ネットワーク化）</t>
    <rPh sb="0" eb="2">
      <t>ビョウイン</t>
    </rPh>
    <rPh sb="2" eb="4">
      <t>ジギョウ</t>
    </rPh>
    <rPh sb="4" eb="6">
      <t>イッパン</t>
    </rPh>
    <rPh sb="6" eb="8">
      <t>カイケイ</t>
    </rPh>
    <rPh sb="8" eb="10">
      <t>シュッシ</t>
    </rPh>
    <rPh sb="10" eb="11">
      <t>サイ</t>
    </rPh>
    <rPh sb="12" eb="14">
      <t>サイヘン</t>
    </rPh>
    <rPh sb="21" eb="22">
      <t>カ</t>
    </rPh>
    <phoneticPr fontId="2"/>
  </si>
  <si>
    <t>20年度</t>
    <rPh sb="2" eb="4">
      <t>ネンド</t>
    </rPh>
    <phoneticPr fontId="2"/>
  </si>
  <si>
    <t>21年度</t>
    <rPh sb="2" eb="4">
      <t>ネンド</t>
    </rPh>
    <phoneticPr fontId="2"/>
  </si>
  <si>
    <t>22年度</t>
    <rPh sb="2" eb="4">
      <t>ネンド</t>
    </rPh>
    <phoneticPr fontId="2"/>
  </si>
  <si>
    <t>23年度</t>
    <rPh sb="2" eb="4">
      <t>ネンド</t>
    </rPh>
    <phoneticPr fontId="2"/>
  </si>
  <si>
    <t>24年度</t>
    <rPh sb="2" eb="4">
      <t>ネンド</t>
    </rPh>
    <phoneticPr fontId="2"/>
  </si>
  <si>
    <t>ｷ</t>
    <phoneticPr fontId="2"/>
  </si>
  <si>
    <t>機械器具</t>
    <rPh sb="0" eb="2">
      <t>キカイ</t>
    </rPh>
    <rPh sb="2" eb="4">
      <t>キグ</t>
    </rPh>
    <phoneticPr fontId="4"/>
  </si>
  <si>
    <t>ｿ</t>
    <phoneticPr fontId="2"/>
  </si>
  <si>
    <t>ﾀ</t>
    <phoneticPr fontId="2"/>
  </si>
  <si>
    <t>令和元年度</t>
    <rPh sb="0" eb="2">
      <t>レイワ</t>
    </rPh>
    <rPh sb="2" eb="4">
      <t>ガンネン</t>
    </rPh>
    <rPh sb="3" eb="5">
      <t>ネンド</t>
    </rPh>
    <phoneticPr fontId="2"/>
  </si>
  <si>
    <t>ﾁ</t>
    <phoneticPr fontId="2"/>
  </si>
  <si>
    <t>ﾂ</t>
    <phoneticPr fontId="2"/>
  </si>
  <si>
    <t>令和２年度</t>
    <rPh sb="0" eb="2">
      <t>レイワ</t>
    </rPh>
    <rPh sb="3" eb="5">
      <t>ネンド</t>
    </rPh>
    <rPh sb="4" eb="5">
      <t>ガンネン</t>
    </rPh>
    <phoneticPr fontId="2"/>
  </si>
  <si>
    <t>令和３年度</t>
    <rPh sb="0" eb="2">
      <t>レイワ</t>
    </rPh>
    <rPh sb="3" eb="5">
      <t>ネンド</t>
    </rPh>
    <rPh sb="4" eb="5">
      <t>ガンネン</t>
    </rPh>
    <phoneticPr fontId="2"/>
  </si>
  <si>
    <t>(ｱ)～(ﾆ)</t>
    <phoneticPr fontId="4"/>
  </si>
  <si>
    <t>一般会計出資債（高度浄水施設整備、老朽管更新、上水未普及地域解消事業及び上水安全</t>
    <rPh sb="19" eb="20">
      <t>カン</t>
    </rPh>
    <rPh sb="23" eb="24">
      <t>ウエ</t>
    </rPh>
    <phoneticPr fontId="4"/>
  </si>
  <si>
    <t>対策事業を含む。）</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</si>
  <si>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</si>
  <si>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</si>
  <si>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</si>
  <si>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</si>
  <si>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</si>
  <si>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</si>
  <si>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</si>
  <si>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</si>
  <si>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</si>
  <si>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</si>
  <si>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R元年度</t>
    <rPh sb="1" eb="3">
      <t>ガンネン</t>
    </rPh>
    <rPh sb="2" eb="4">
      <t>ネンド</t>
    </rPh>
    <phoneticPr fontId="4"/>
  </si>
  <si>
    <t>一般会計出資債（高度浄水施設整備、老朽管更新、上水未普及地域解消事業、上水安全対策事業）</t>
    <rPh sb="0" eb="2">
      <t>イッパン</t>
    </rPh>
    <rPh sb="2" eb="4">
      <t>カイケイ</t>
    </rPh>
    <rPh sb="4" eb="6">
      <t>シュッシ</t>
    </rPh>
    <rPh sb="6" eb="7">
      <t>サイ</t>
    </rPh>
    <rPh sb="8" eb="10">
      <t>コウド</t>
    </rPh>
    <rPh sb="10" eb="12">
      <t>ジョウスイ</t>
    </rPh>
    <rPh sb="12" eb="14">
      <t>シセツ</t>
    </rPh>
    <rPh sb="14" eb="16">
      <t>セイビ</t>
    </rPh>
    <rPh sb="17" eb="19">
      <t>ロウキュウ</t>
    </rPh>
    <rPh sb="19" eb="20">
      <t>カン</t>
    </rPh>
    <rPh sb="20" eb="22">
      <t>コウシン</t>
    </rPh>
    <rPh sb="23" eb="25">
      <t>ジョウスイ</t>
    </rPh>
    <rPh sb="25" eb="28">
      <t>ミフキュウ</t>
    </rPh>
    <rPh sb="28" eb="30">
      <t>チイキ</t>
    </rPh>
    <rPh sb="30" eb="32">
      <t>カイショウ</t>
    </rPh>
    <rPh sb="32" eb="34">
      <t>ジギョウ</t>
    </rPh>
    <rPh sb="35" eb="37">
      <t>ジョウスイ</t>
    </rPh>
    <rPh sb="37" eb="39">
      <t>アンゼン</t>
    </rPh>
    <rPh sb="39" eb="41">
      <t>タイサク</t>
    </rPh>
    <rPh sb="41" eb="43">
      <t>ジギョウ</t>
    </rPh>
    <phoneticPr fontId="2"/>
  </si>
  <si>
    <t>(ﾅ)</t>
    <phoneticPr fontId="4"/>
  </si>
  <si>
    <t>一般会計出資債（広域化推進事業）</t>
    <rPh sb="0" eb="2">
      <t>イッパン</t>
    </rPh>
    <rPh sb="2" eb="4">
      <t>カイケイ</t>
    </rPh>
    <rPh sb="4" eb="6">
      <t>シュッシ</t>
    </rPh>
    <rPh sb="6" eb="7">
      <t>サイ</t>
    </rPh>
    <rPh sb="8" eb="15">
      <t>コウイキカスイシンジギョウ</t>
    </rPh>
    <phoneticPr fontId="2"/>
  </si>
  <si>
    <t>(ﾆ)</t>
    <phoneticPr fontId="4"/>
  </si>
  <si>
    <t>R２年度</t>
    <rPh sb="2" eb="4">
      <t>ネンド</t>
    </rPh>
    <rPh sb="3" eb="4">
      <t>ガンネン</t>
    </rPh>
    <phoneticPr fontId="4"/>
  </si>
  <si>
    <t>(ﾇ)</t>
    <phoneticPr fontId="4"/>
  </si>
  <si>
    <t>(ﾈ)</t>
    <phoneticPr fontId="4"/>
  </si>
  <si>
    <t>R３年度</t>
    <rPh sb="2" eb="4">
      <t>ネンド</t>
    </rPh>
    <rPh sb="3" eb="4">
      <t>ガンネン</t>
    </rPh>
    <phoneticPr fontId="4"/>
  </si>
  <si>
    <t>(ﾉ)</t>
    <phoneticPr fontId="4"/>
  </si>
  <si>
    <t>(ﾊ)</t>
    <phoneticPr fontId="4"/>
  </si>
  <si>
    <t>R４年度</t>
    <rPh sb="2" eb="4">
      <t>ネンド</t>
    </rPh>
    <rPh sb="3" eb="4">
      <t>ガンネン</t>
    </rPh>
    <phoneticPr fontId="4"/>
  </si>
  <si>
    <t>(ﾋ)</t>
    <phoneticPr fontId="4"/>
  </si>
  <si>
    <t>(ﾌ)</t>
    <phoneticPr fontId="4"/>
  </si>
  <si>
    <t>R５年度</t>
    <rPh sb="2" eb="4">
      <t>ネンド</t>
    </rPh>
    <rPh sb="3" eb="4">
      <t>ガンネン</t>
    </rPh>
    <phoneticPr fontId="4"/>
  </si>
  <si>
    <t>(ﾍ)</t>
    <phoneticPr fontId="4"/>
  </si>
  <si>
    <t>(ﾎ)</t>
    <phoneticPr fontId="4"/>
  </si>
  <si>
    <t>R６年度</t>
    <rPh sb="2" eb="4">
      <t>ネンド</t>
    </rPh>
    <rPh sb="3" eb="4">
      <t>ガンネン</t>
    </rPh>
    <phoneticPr fontId="4"/>
  </si>
  <si>
    <t>小　計</t>
    <rPh sb="0" eb="1">
      <t>ショウ</t>
    </rPh>
    <rPh sb="2" eb="3">
      <t>ケイ</t>
    </rPh>
    <phoneticPr fontId="4"/>
  </si>
  <si>
    <t>公営企業債（脱炭素化事業・脱炭素化推進事業）（病院事業）</t>
    <rPh sb="0" eb="2">
      <t>コウエイ</t>
    </rPh>
    <rPh sb="2" eb="4">
      <t>キギョウ</t>
    </rPh>
    <rPh sb="4" eb="5">
      <t>サイ</t>
    </rPh>
    <rPh sb="5" eb="6">
      <t>コウサイ</t>
    </rPh>
    <rPh sb="6" eb="7">
      <t>ダツ</t>
    </rPh>
    <rPh sb="7" eb="9">
      <t>タンソ</t>
    </rPh>
    <rPh sb="9" eb="10">
      <t>カ</t>
    </rPh>
    <rPh sb="10" eb="12">
      <t>ジギョウ</t>
    </rPh>
    <rPh sb="13" eb="17">
      <t>ダツタンソカ</t>
    </rPh>
    <rPh sb="17" eb="19">
      <t>スイシン</t>
    </rPh>
    <rPh sb="19" eb="21">
      <t>ジギョウ</t>
    </rPh>
    <phoneticPr fontId="4"/>
  </si>
  <si>
    <t>同意等年度</t>
    <rPh sb="0" eb="2">
      <t>ドウイ</t>
    </rPh>
    <rPh sb="2" eb="3">
      <t>トウ</t>
    </rPh>
    <rPh sb="3" eb="5">
      <t>ネンド</t>
    </rPh>
    <phoneticPr fontId="4"/>
  </si>
  <si>
    <t>R4年度</t>
    <rPh sb="2" eb="3">
      <t>ネン</t>
    </rPh>
    <rPh sb="3" eb="4">
      <t>ド</t>
    </rPh>
    <phoneticPr fontId="4"/>
  </si>
  <si>
    <t>R5年度</t>
    <rPh sb="2" eb="3">
      <t>ネン</t>
    </rPh>
    <rPh sb="3" eb="4">
      <t>ド</t>
    </rPh>
    <phoneticPr fontId="4"/>
  </si>
  <si>
    <t>省エネ改修等事業</t>
    <rPh sb="0" eb="1">
      <t>ショウ</t>
    </rPh>
    <rPh sb="3" eb="5">
      <t>カイシュウ</t>
    </rPh>
    <rPh sb="5" eb="6">
      <t>ナド</t>
    </rPh>
    <rPh sb="6" eb="8">
      <t>ジギョウ</t>
    </rPh>
    <phoneticPr fontId="2"/>
  </si>
  <si>
    <t>再生可能エネルギー設備整備等事業</t>
    <rPh sb="0" eb="2">
      <t>サイセイ</t>
    </rPh>
    <rPh sb="2" eb="4">
      <t>カノウ</t>
    </rPh>
    <rPh sb="9" eb="11">
      <t>セツビ</t>
    </rPh>
    <rPh sb="11" eb="13">
      <t>セイビ</t>
    </rPh>
    <rPh sb="13" eb="14">
      <t>ナド</t>
    </rPh>
    <rPh sb="14" eb="16">
      <t>ジギョウ</t>
    </rPh>
    <phoneticPr fontId="2"/>
  </si>
  <si>
    <t>電動車の導入等に関する事業</t>
    <rPh sb="0" eb="2">
      <t>デンドウ</t>
    </rPh>
    <rPh sb="2" eb="3">
      <t>クルマ</t>
    </rPh>
    <rPh sb="4" eb="6">
      <t>ドウニュウ</t>
    </rPh>
    <rPh sb="6" eb="7">
      <t>トウ</t>
    </rPh>
    <rPh sb="8" eb="9">
      <t>カン</t>
    </rPh>
    <rPh sb="11" eb="13">
      <t>ジギョウ</t>
    </rPh>
    <phoneticPr fontId="2"/>
  </si>
  <si>
    <t>R6年度</t>
    <rPh sb="2" eb="3">
      <t>ネン</t>
    </rPh>
    <rPh sb="3" eb="4">
      <t>ド</t>
    </rPh>
    <phoneticPr fontId="4"/>
  </si>
  <si>
    <t>(ｱ)・(ｲ)・(ｵ)欄の計</t>
    <rPh sb="11" eb="12">
      <t>ラン</t>
    </rPh>
    <rPh sb="13" eb="14">
      <t>ケイ</t>
    </rPh>
    <phoneticPr fontId="4"/>
  </si>
  <si>
    <t>附表４のα</t>
    <rPh sb="0" eb="2">
      <t>フヒョウ</t>
    </rPh>
    <phoneticPr fontId="4"/>
  </si>
  <si>
    <t>公営企業債（脱炭素化事業・脱炭素化推進事業）（病院事業・残余分）</t>
    <rPh sb="0" eb="2">
      <t>コウエイ</t>
    </rPh>
    <rPh sb="2" eb="4">
      <t>キギョウ</t>
    </rPh>
    <rPh sb="4" eb="5">
      <t>サイ</t>
    </rPh>
    <rPh sb="5" eb="6">
      <t>コウサイ</t>
    </rPh>
    <rPh sb="6" eb="7">
      <t>ダツ</t>
    </rPh>
    <rPh sb="7" eb="9">
      <t>タンソ</t>
    </rPh>
    <rPh sb="9" eb="10">
      <t>カ</t>
    </rPh>
    <rPh sb="10" eb="12">
      <t>ジギョウ</t>
    </rPh>
    <rPh sb="13" eb="17">
      <t>ダツタンソカ</t>
    </rPh>
    <rPh sb="17" eb="19">
      <t>スイシン</t>
    </rPh>
    <rPh sb="19" eb="21">
      <t>ジギョウ</t>
    </rPh>
    <rPh sb="28" eb="30">
      <t>ザンヨ</t>
    </rPh>
    <phoneticPr fontId="4"/>
  </si>
  <si>
    <t>公営企業債（脱炭素化事業・脱炭素化推進事業）（病院事業・特別分・残余分）</t>
    <rPh sb="0" eb="2">
      <t>コウエイ</t>
    </rPh>
    <rPh sb="2" eb="4">
      <t>キギョウ</t>
    </rPh>
    <rPh sb="4" eb="5">
      <t>サイ</t>
    </rPh>
    <rPh sb="6" eb="7">
      <t>ダツ</t>
    </rPh>
    <rPh sb="7" eb="9">
      <t>タンソ</t>
    </rPh>
    <rPh sb="9" eb="10">
      <t>カ</t>
    </rPh>
    <rPh sb="10" eb="12">
      <t>ジギョウ</t>
    </rPh>
    <rPh sb="13" eb="14">
      <t>ダツ</t>
    </rPh>
    <rPh sb="14" eb="16">
      <t>タンソ</t>
    </rPh>
    <rPh sb="16" eb="17">
      <t>カ</t>
    </rPh>
    <rPh sb="17" eb="19">
      <t>スイシン</t>
    </rPh>
    <rPh sb="19" eb="21">
      <t>ジギョウ</t>
    </rPh>
    <rPh sb="23" eb="25">
      <t>ビョウイン</t>
    </rPh>
    <rPh sb="25" eb="27">
      <t>ジギョウ</t>
    </rPh>
    <rPh sb="28" eb="30">
      <t>ザンヨ</t>
    </rPh>
    <rPh sb="30" eb="31">
      <t>ブン</t>
    </rPh>
    <phoneticPr fontId="4"/>
  </si>
  <si>
    <t>公営企業債（脱炭素化事業・脱炭素化推進事業）（水道事業）</t>
    <rPh sb="0" eb="2">
      <t>コウエイ</t>
    </rPh>
    <rPh sb="2" eb="4">
      <t>キギョウ</t>
    </rPh>
    <rPh sb="4" eb="5">
      <t>サイ</t>
    </rPh>
    <rPh sb="5" eb="6">
      <t>コウサイ</t>
    </rPh>
    <rPh sb="6" eb="7">
      <t>ダツ</t>
    </rPh>
    <rPh sb="7" eb="9">
      <t>タンソ</t>
    </rPh>
    <rPh sb="9" eb="10">
      <t>カ</t>
    </rPh>
    <rPh sb="10" eb="12">
      <t>ジギョウ</t>
    </rPh>
    <rPh sb="13" eb="17">
      <t>ダツタンソカ</t>
    </rPh>
    <rPh sb="17" eb="19">
      <t>スイシン</t>
    </rPh>
    <rPh sb="19" eb="21">
      <t>ジギョウ</t>
    </rPh>
    <rPh sb="23" eb="25">
      <t>スイドウ</t>
    </rPh>
    <phoneticPr fontId="4"/>
  </si>
  <si>
    <t>再生可能エネルギー設備整備等事業</t>
    <phoneticPr fontId="2"/>
  </si>
  <si>
    <t>その他</t>
    <phoneticPr fontId="4"/>
  </si>
  <si>
    <t>一般会計出資債（Ｈ10以前許可債）に係る令和６年度末地方債残高（高度浄水施設整備、老朽管更新、浄水未普及地域解消事業及び上水災害・安全対策事業を含む。）</t>
    <rPh sb="0" eb="2">
      <t>イッパン</t>
    </rPh>
    <rPh sb="2" eb="4">
      <t>カイケイ</t>
    </rPh>
    <rPh sb="4" eb="6">
      <t>シュッシ</t>
    </rPh>
    <rPh sb="6" eb="7">
      <t>サイ</t>
    </rPh>
    <rPh sb="11" eb="13">
      <t>イゼン</t>
    </rPh>
    <rPh sb="13" eb="15">
      <t>キョカ</t>
    </rPh>
    <rPh sb="15" eb="16">
      <t>サイ</t>
    </rPh>
    <rPh sb="18" eb="19">
      <t>カカ</t>
    </rPh>
    <rPh sb="20" eb="21">
      <t>レイ</t>
    </rPh>
    <rPh sb="21" eb="22">
      <t>カズ</t>
    </rPh>
    <rPh sb="23" eb="26">
      <t>ネンドマツ</t>
    </rPh>
    <rPh sb="25" eb="26">
      <t>マツ</t>
    </rPh>
    <rPh sb="26" eb="29">
      <t>チホウサイ</t>
    </rPh>
    <rPh sb="29" eb="31">
      <t>ザンダカ</t>
    </rPh>
    <rPh sb="32" eb="34">
      <t>コウド</t>
    </rPh>
    <rPh sb="34" eb="36">
      <t>ジョウスイ</t>
    </rPh>
    <rPh sb="36" eb="38">
      <t>シセツ</t>
    </rPh>
    <rPh sb="38" eb="40">
      <t>セイビ</t>
    </rPh>
    <rPh sb="41" eb="43">
      <t>ロウキュウ</t>
    </rPh>
    <rPh sb="43" eb="44">
      <t>カン</t>
    </rPh>
    <rPh sb="44" eb="46">
      <t>コウシン</t>
    </rPh>
    <rPh sb="47" eb="49">
      <t>ジョウスイ</t>
    </rPh>
    <rPh sb="49" eb="52">
      <t>ミフキュウ</t>
    </rPh>
    <rPh sb="52" eb="54">
      <t>チイキ</t>
    </rPh>
    <rPh sb="54" eb="56">
      <t>カイショウ</t>
    </rPh>
    <rPh sb="56" eb="58">
      <t>ジギョウ</t>
    </rPh>
    <rPh sb="58" eb="59">
      <t>オヨ</t>
    </rPh>
    <rPh sb="60" eb="62">
      <t>ジョウスイ</t>
    </rPh>
    <rPh sb="65" eb="67">
      <t>アンゼン</t>
    </rPh>
    <rPh sb="67" eb="69">
      <t>タイサク</t>
    </rPh>
    <rPh sb="69" eb="71">
      <t>ジギョウ</t>
    </rPh>
    <rPh sb="72" eb="73">
      <t>フク</t>
    </rPh>
    <phoneticPr fontId="4"/>
  </si>
  <si>
    <t>衛生費計</t>
    <rPh sb="0" eb="3">
      <t>エイセイヒ</t>
    </rPh>
    <rPh sb="3" eb="4">
      <t>ケイ</t>
    </rPh>
    <phoneticPr fontId="4"/>
  </si>
  <si>
    <t>衛生費附表</t>
    <rPh sb="0" eb="3">
      <t>エイセイヒ</t>
    </rPh>
    <rPh sb="3" eb="5">
      <t>フヒョウ</t>
    </rPh>
    <phoneticPr fontId="2"/>
  </si>
  <si>
    <t>①病院事業建設費負担　企業債（平成４年度～平成13年度許可）令和６年度末現在高</t>
    <rPh sb="1" eb="3">
      <t>ビョウイン</t>
    </rPh>
    <rPh sb="3" eb="5">
      <t>ジギョウ</t>
    </rPh>
    <rPh sb="5" eb="8">
      <t>ケンセツヒ</t>
    </rPh>
    <rPh sb="8" eb="10">
      <t>フタン</t>
    </rPh>
    <rPh sb="11" eb="14">
      <t>キギョウサイ</t>
    </rPh>
    <rPh sb="15" eb="17">
      <t>ヘイセイ</t>
    </rPh>
    <rPh sb="18" eb="20">
      <t>ネンド</t>
    </rPh>
    <rPh sb="21" eb="23">
      <t>ヘイセイ</t>
    </rPh>
    <rPh sb="25" eb="27">
      <t>ネンド</t>
    </rPh>
    <rPh sb="27" eb="29">
      <t>キョカ</t>
    </rPh>
    <rPh sb="30" eb="32">
      <t>レイワ</t>
    </rPh>
    <rPh sb="33" eb="36">
      <t>ネンドマツ</t>
    </rPh>
    <rPh sb="34" eb="35">
      <t>ド</t>
    </rPh>
    <rPh sb="35" eb="36">
      <t>スエ</t>
    </rPh>
    <rPh sb="36" eb="39">
      <t>ゲンザイダカ</t>
    </rPh>
    <phoneticPr fontId="2"/>
  </si>
  <si>
    <t>（単位：千円）</t>
    <rPh sb="1" eb="3">
      <t>タンイ</t>
    </rPh>
    <rPh sb="4" eb="6">
      <t>センエン</t>
    </rPh>
    <phoneticPr fontId="2"/>
  </si>
  <si>
    <t>事業</t>
    <rPh sb="0" eb="2">
      <t>ジギョウ</t>
    </rPh>
    <phoneticPr fontId="2"/>
  </si>
  <si>
    <t>病院事業建設費負担企業債</t>
    <rPh sb="0" eb="2">
      <t>ビョウイン</t>
    </rPh>
    <rPh sb="2" eb="4">
      <t>ジギョウ</t>
    </rPh>
    <rPh sb="4" eb="7">
      <t>ケンセツヒ</t>
    </rPh>
    <rPh sb="7" eb="9">
      <t>フタン</t>
    </rPh>
    <rPh sb="9" eb="12">
      <t>キギョウサイ</t>
    </rPh>
    <phoneticPr fontId="2"/>
  </si>
  <si>
    <t>繰出基準額</t>
    <rPh sb="0" eb="1">
      <t>ク</t>
    </rPh>
    <rPh sb="1" eb="2">
      <t>デ</t>
    </rPh>
    <rPh sb="2" eb="4">
      <t>キジュン</t>
    </rPh>
    <rPh sb="4" eb="5">
      <t>ガク</t>
    </rPh>
    <phoneticPr fontId="2"/>
  </si>
  <si>
    <t>施行</t>
    <rPh sb="0" eb="2">
      <t>セコウ</t>
    </rPh>
    <phoneticPr fontId="2"/>
  </si>
  <si>
    <t>に係る令和６年度末地方債残高</t>
    <phoneticPr fontId="2"/>
  </si>
  <si>
    <t>（Ａ）×2/3（1/3）</t>
    <phoneticPr fontId="2"/>
  </si>
  <si>
    <t>年度</t>
    <rPh sb="0" eb="2">
      <t>ネンド</t>
    </rPh>
    <phoneticPr fontId="2"/>
  </si>
  <si>
    <t>（Ａ）</t>
    <phoneticPr fontId="2"/>
  </si>
  <si>
    <t>（Ｂ）</t>
    <phoneticPr fontId="2"/>
  </si>
  <si>
    <t>（Ｃ）</t>
    <phoneticPr fontId="2"/>
  </si>
  <si>
    <t>②病院事業建設費負担　企業債（平成14年度許可）令和６年度末現在高</t>
    <rPh sb="1" eb="3">
      <t>ビョウイン</t>
    </rPh>
    <rPh sb="3" eb="5">
      <t>ジギョウ</t>
    </rPh>
    <rPh sb="5" eb="8">
      <t>ケンセツヒ</t>
    </rPh>
    <rPh sb="8" eb="10">
      <t>フタン</t>
    </rPh>
    <rPh sb="11" eb="14">
      <t>キギョウサイ</t>
    </rPh>
    <rPh sb="15" eb="17">
      <t>ヘイセイ</t>
    </rPh>
    <rPh sb="19" eb="21">
      <t>ネンド</t>
    </rPh>
    <rPh sb="21" eb="23">
      <t>キョカ</t>
    </rPh>
    <rPh sb="24" eb="26">
      <t>レイワ</t>
    </rPh>
    <rPh sb="27" eb="30">
      <t>ネンドマツ</t>
    </rPh>
    <rPh sb="28" eb="29">
      <t>ド</t>
    </rPh>
    <rPh sb="29" eb="30">
      <t>スエ</t>
    </rPh>
    <rPh sb="30" eb="33">
      <t>ゲンザイダカ</t>
    </rPh>
    <phoneticPr fontId="2"/>
  </si>
  <si>
    <t>（Ｄ）×2/3（1/3）</t>
    <phoneticPr fontId="2"/>
  </si>
  <si>
    <t>（Ｄ）</t>
    <phoneticPr fontId="2"/>
  </si>
  <si>
    <t>（Ｅ）</t>
    <phoneticPr fontId="2"/>
  </si>
  <si>
    <t>（Ｆ）</t>
    <phoneticPr fontId="2"/>
  </si>
  <si>
    <t>（注）</t>
    <rPh sb="1" eb="2">
      <t>チュウ</t>
    </rPh>
    <phoneticPr fontId="2"/>
  </si>
  <si>
    <t>１　①は、「令和６年度の地方公営企業繰出金について」（令和６年４月１日付け総財公第26号）</t>
    <rPh sb="6" eb="8">
      <t>レイワ</t>
    </rPh>
    <rPh sb="9" eb="11">
      <t>ネンド</t>
    </rPh>
    <rPh sb="27" eb="29">
      <t>レイワ</t>
    </rPh>
    <phoneticPr fontId="2"/>
  </si>
  <si>
    <t xml:space="preserve">  第４、１、（２）に該当する事業で、平成４年度から平成13年度までに許可を受けた （平成14年度に許可を受けた</t>
    <rPh sb="30" eb="32">
      <t>ネンド</t>
    </rPh>
    <rPh sb="35" eb="37">
      <t>キョカ</t>
    </rPh>
    <rPh sb="38" eb="39">
      <t>ウ</t>
    </rPh>
    <phoneticPr fontId="2"/>
  </si>
  <si>
    <t xml:space="preserve"> 平成13年度以前に基本設計等に着手した継続事業を含む。） 病院事業債について記入すること。</t>
    <phoneticPr fontId="2"/>
  </si>
  <si>
    <t xml:space="preserve">  </t>
    <phoneticPr fontId="2"/>
  </si>
  <si>
    <t>２　（B）欄は（A）×2/3の算式により算出し記入すること。ただし、災害拠点病院の施設整備事業</t>
    <rPh sb="5" eb="6">
      <t>ラン</t>
    </rPh>
    <rPh sb="15" eb="17">
      <t>サンシキ</t>
    </rPh>
    <rPh sb="20" eb="22">
      <t>サンシュツ</t>
    </rPh>
    <rPh sb="23" eb="25">
      <t>キニュウ</t>
    </rPh>
    <phoneticPr fontId="2"/>
  </si>
  <si>
    <t>　に係る上乗せ措置分については、（A）×1/3の算式により記入すること。</t>
    <rPh sb="24" eb="26">
      <t>サンシキ</t>
    </rPh>
    <rPh sb="29" eb="31">
      <t>キニュウ</t>
    </rPh>
    <phoneticPr fontId="2"/>
  </si>
  <si>
    <t>３　②は、「令和６年度の地方公営企業繰出金について」第４、１、（２）に該当する事業で、</t>
    <phoneticPr fontId="2"/>
  </si>
  <si>
    <t xml:space="preserve">  平成１４年度に許可を受けた （平成13年度以前に基本設計等に</t>
    <rPh sb="9" eb="11">
      <t>キョカ</t>
    </rPh>
    <rPh sb="12" eb="13">
      <t>ウ</t>
    </rPh>
    <phoneticPr fontId="2"/>
  </si>
  <si>
    <t xml:space="preserve">  着手した継続事業を除く。）病院事業債について記入すること。</t>
    <rPh sb="11" eb="12">
      <t>ノゾ</t>
    </rPh>
    <phoneticPr fontId="2"/>
  </si>
  <si>
    <t>４　（Ｅ）欄は（Ｄ）×2/3の算式により算出し記入すること。ただし、災害拠点病院の施設整備事業</t>
    <phoneticPr fontId="2"/>
  </si>
  <si>
    <t>　に係る上乗せ措置分については、（Ｄ）×１/3の算式により記入すること。</t>
    <phoneticPr fontId="2"/>
  </si>
  <si>
    <t>５　①・②については、病院事業債であっても地方公営企業繰出金の対象とならないもの</t>
    <phoneticPr fontId="2"/>
  </si>
  <si>
    <t>　（一般会計で運営している病院、介護老人保健施設等）は、対象とならないものであること。</t>
    <phoneticPr fontId="2"/>
  </si>
  <si>
    <t>施設整備事業（一般財源化分）次世代育成支援対策施設整備交付金</t>
    <rPh sb="0" eb="2">
      <t>シセツ</t>
    </rPh>
    <rPh sb="2" eb="4">
      <t>セイビ</t>
    </rPh>
    <rPh sb="4" eb="6">
      <t>ジギョウ</t>
    </rPh>
    <rPh sb="7" eb="9">
      <t>イッパン</t>
    </rPh>
    <rPh sb="9" eb="12">
      <t>ザイゲンカ</t>
    </rPh>
    <rPh sb="12" eb="13">
      <t>ブン</t>
    </rPh>
    <rPh sb="14" eb="17">
      <t>ジセダイ</t>
    </rPh>
    <rPh sb="17" eb="19">
      <t>イクセイ</t>
    </rPh>
    <rPh sb="19" eb="21">
      <t>シエン</t>
    </rPh>
    <rPh sb="21" eb="23">
      <t>タイサク</t>
    </rPh>
    <rPh sb="23" eb="25">
      <t>シセツ</t>
    </rPh>
    <rPh sb="25" eb="27">
      <t>セイビ</t>
    </rPh>
    <rPh sb="27" eb="30">
      <t>コウフキン</t>
    </rPh>
    <phoneticPr fontId="4"/>
  </si>
  <si>
    <t>30年度</t>
    <rPh sb="2" eb="4">
      <t>ネンド</t>
    </rPh>
    <phoneticPr fontId="23"/>
  </si>
  <si>
    <t>*</t>
    <phoneticPr fontId="23"/>
  </si>
  <si>
    <t>=</t>
    <phoneticPr fontId="23"/>
  </si>
  <si>
    <t>(ｱ)</t>
    <phoneticPr fontId="23"/>
  </si>
  <si>
    <t>R元年度</t>
    <rPh sb="1" eb="2">
      <t>ガン</t>
    </rPh>
    <rPh sb="2" eb="4">
      <t>ネンド</t>
    </rPh>
    <phoneticPr fontId="4"/>
  </si>
  <si>
    <t>(ｲ)</t>
    <phoneticPr fontId="23"/>
  </si>
  <si>
    <t>(ｳ)</t>
    <phoneticPr fontId="23"/>
  </si>
  <si>
    <t>(ｵ)</t>
    <phoneticPr fontId="23"/>
  </si>
  <si>
    <t>(ｶ)</t>
    <phoneticPr fontId="23"/>
  </si>
  <si>
    <t>(a)</t>
  </si>
  <si>
    <t>一般単独事業債（児童相談所整備事業）</t>
    <rPh sb="0" eb="2">
      <t>イッパン</t>
    </rPh>
    <rPh sb="2" eb="4">
      <t>タンドク</t>
    </rPh>
    <rPh sb="4" eb="6">
      <t>ジギョウ</t>
    </rPh>
    <rPh sb="6" eb="7">
      <t>サイ</t>
    </rPh>
    <rPh sb="8" eb="10">
      <t>ジドウ</t>
    </rPh>
    <rPh sb="10" eb="13">
      <t>ソウダンショ</t>
    </rPh>
    <rPh sb="13" eb="15">
      <t>セイビ</t>
    </rPh>
    <rPh sb="15" eb="17">
      <t>ジギョウ</t>
    </rPh>
    <phoneticPr fontId="4"/>
  </si>
  <si>
    <t>(ｴ)</t>
    <phoneticPr fontId="23"/>
  </si>
  <si>
    <t>(b)</t>
    <phoneticPr fontId="2"/>
  </si>
  <si>
    <t>一般補助施設整備等事業債（児童相談所一時保護施設整備事業）</t>
    <rPh sb="0" eb="2">
      <t>イッパン</t>
    </rPh>
    <rPh sb="2" eb="4">
      <t>ホジョ</t>
    </rPh>
    <rPh sb="4" eb="6">
      <t>シセツ</t>
    </rPh>
    <rPh sb="6" eb="8">
      <t>セイビ</t>
    </rPh>
    <rPh sb="8" eb="9">
      <t>トウ</t>
    </rPh>
    <rPh sb="9" eb="11">
      <t>ジギョウ</t>
    </rPh>
    <rPh sb="11" eb="12">
      <t>サイ</t>
    </rPh>
    <rPh sb="13" eb="15">
      <t>ジドウ</t>
    </rPh>
    <rPh sb="15" eb="18">
      <t>ソウダンショ</t>
    </rPh>
    <rPh sb="18" eb="20">
      <t>イチジ</t>
    </rPh>
    <rPh sb="20" eb="22">
      <t>ホゴ</t>
    </rPh>
    <rPh sb="22" eb="24">
      <t>シセツ</t>
    </rPh>
    <rPh sb="24" eb="26">
      <t>セイビ</t>
    </rPh>
    <rPh sb="26" eb="28">
      <t>ジギョウ</t>
    </rPh>
    <phoneticPr fontId="4"/>
  </si>
  <si>
    <t>こども子育て費合計</t>
    <rPh sb="3" eb="5">
      <t>コソダ</t>
    </rPh>
    <rPh sb="6" eb="7">
      <t>ヒ</t>
    </rPh>
    <rPh sb="7" eb="9">
      <t>ゴウケイ</t>
    </rPh>
    <phoneticPr fontId="4"/>
  </si>
  <si>
    <t>高齢者保健福祉費（６５歳以上人口）</t>
    <rPh sb="0" eb="3">
      <t>コウレイシャ</t>
    </rPh>
    <rPh sb="3" eb="5">
      <t>ホケン</t>
    </rPh>
    <rPh sb="5" eb="8">
      <t>フクシヒ</t>
    </rPh>
    <rPh sb="11" eb="12">
      <t>サイ</t>
    </rPh>
    <rPh sb="12" eb="14">
      <t>イジョウ</t>
    </rPh>
    <rPh sb="14" eb="16">
      <t>ジンコウ</t>
    </rPh>
    <phoneticPr fontId="4"/>
  </si>
  <si>
    <t>施設整備事業（一般財源化分）地域介護・福祉空間整備等施設整備交付金</t>
    <phoneticPr fontId="4"/>
  </si>
  <si>
    <t>区　分</t>
    <phoneticPr fontId="2"/>
  </si>
  <si>
    <t>R元年度</t>
    <rPh sb="1" eb="3">
      <t>ガンネン</t>
    </rPh>
    <rPh sb="3" eb="4">
      <t>ド</t>
    </rPh>
    <phoneticPr fontId="4"/>
  </si>
  <si>
    <t>R2年度</t>
    <rPh sb="2" eb="4">
      <t>ネンド</t>
    </rPh>
    <rPh sb="3" eb="4">
      <t>ド</t>
    </rPh>
    <phoneticPr fontId="4"/>
  </si>
  <si>
    <t>R3年度</t>
    <rPh sb="2" eb="4">
      <t>ネンド</t>
    </rPh>
    <rPh sb="3" eb="4">
      <t>ド</t>
    </rPh>
    <phoneticPr fontId="4"/>
  </si>
  <si>
    <t>R4年度</t>
    <rPh sb="2" eb="4">
      <t>ネンド</t>
    </rPh>
    <rPh sb="3" eb="4">
      <t>ド</t>
    </rPh>
    <phoneticPr fontId="4"/>
  </si>
  <si>
    <t>R5年度</t>
    <rPh sb="2" eb="4">
      <t>ネンド</t>
    </rPh>
    <rPh sb="3" eb="4">
      <t>ド</t>
    </rPh>
    <phoneticPr fontId="4"/>
  </si>
  <si>
    <t>高齢者保健福祉費計</t>
    <rPh sb="0" eb="3">
      <t>コウレイシャ</t>
    </rPh>
    <rPh sb="3" eb="5">
      <t>ホケン</t>
    </rPh>
    <rPh sb="5" eb="8">
      <t>フクシヒ</t>
    </rPh>
    <rPh sb="8" eb="9">
      <t>ケイ</t>
    </rPh>
    <phoneticPr fontId="4"/>
  </si>
  <si>
    <t>国営等土地改良事業に係る地方負担額</t>
    <rPh sb="0" eb="2">
      <t>コクエイ</t>
    </rPh>
    <rPh sb="2" eb="3">
      <t>トウ</t>
    </rPh>
    <rPh sb="3" eb="5">
      <t>トチ</t>
    </rPh>
    <rPh sb="5" eb="7">
      <t>カイリョウ</t>
    </rPh>
    <rPh sb="7" eb="9">
      <t>ジギョウ</t>
    </rPh>
    <rPh sb="10" eb="11">
      <t>カカ</t>
    </rPh>
    <rPh sb="12" eb="14">
      <t>チホウ</t>
    </rPh>
    <rPh sb="14" eb="16">
      <t>フタン</t>
    </rPh>
    <rPh sb="16" eb="17">
      <t>ガク</t>
    </rPh>
    <phoneticPr fontId="4"/>
  </si>
  <si>
    <t>（１）平成13年度以前償還開始分</t>
    <rPh sb="3" eb="5">
      <t>ヘイセイ</t>
    </rPh>
    <rPh sb="7" eb="9">
      <t>ネンド</t>
    </rPh>
    <rPh sb="9" eb="11">
      <t>イゼン</t>
    </rPh>
    <rPh sb="11" eb="13">
      <t>ショウカン</t>
    </rPh>
    <rPh sb="13" eb="15">
      <t>カイシ</t>
    </rPh>
    <rPh sb="15" eb="16">
      <t>ブン</t>
    </rPh>
    <phoneticPr fontId="4"/>
  </si>
  <si>
    <t>国営土地改良事業に係る令和７年度以降地方負担額</t>
  </si>
  <si>
    <t>事業費補正対象率</t>
    <rPh sb="0" eb="2">
      <t>ジギョウ</t>
    </rPh>
    <rPh sb="2" eb="3">
      <t>ヒ</t>
    </rPh>
    <rPh sb="3" eb="5">
      <t>ホセイ</t>
    </rPh>
    <rPh sb="5" eb="7">
      <t>タイショウ</t>
    </rPh>
    <rPh sb="7" eb="8">
      <t>リツ</t>
    </rPh>
    <phoneticPr fontId="4"/>
  </si>
  <si>
    <t>（元金分）</t>
  </si>
  <si>
    <t>令和６年度総務大臣通知額（算出資料P94）</t>
  </si>
  <si>
    <t>＝</t>
    <phoneticPr fontId="4"/>
  </si>
  <si>
    <t>事業費補正対象率</t>
    <rPh sb="0" eb="3">
      <t>ジギョウヒ</t>
    </rPh>
    <rPh sb="3" eb="5">
      <t>ホセイ</t>
    </rPh>
    <rPh sb="5" eb="7">
      <t>タイショウ</t>
    </rPh>
    <rPh sb="7" eb="8">
      <t>リツ</t>
    </rPh>
    <phoneticPr fontId="4"/>
  </si>
  <si>
    <t>　債務負担行為に基づく令和６年度支出額</t>
  </si>
  <si>
    <t>森林研究・整備機構営土地改良事業に係る令和７年度以降地方負担額</t>
  </si>
  <si>
    <t>(元金分）</t>
    <rPh sb="1" eb="3">
      <t>ガンキン</t>
    </rPh>
    <rPh sb="3" eb="4">
      <t>ブン</t>
    </rPh>
    <phoneticPr fontId="4"/>
  </si>
  <si>
    <r>
      <t>(</t>
    </r>
    <r>
      <rPr>
        <sz val="11"/>
        <rFont val="ＭＳ Ｐゴシック"/>
        <family val="3"/>
        <charset val="128"/>
      </rPr>
      <t>b</t>
    </r>
    <r>
      <rPr>
        <sz val="11"/>
        <rFont val="ＭＳ ゴシック"/>
        <family val="3"/>
        <charset val="128"/>
      </rPr>
      <t>)</t>
    </r>
    <phoneticPr fontId="4"/>
  </si>
  <si>
    <t>水資源機構営土地改良事業に係る令和７年度以降地方負担額</t>
  </si>
  <si>
    <r>
      <t>(</t>
    </r>
    <r>
      <rPr>
        <sz val="11"/>
        <rFont val="ＭＳ Ｐゴシック"/>
        <family val="3"/>
        <charset val="128"/>
      </rPr>
      <t>c</t>
    </r>
    <r>
      <rPr>
        <sz val="11"/>
        <rFont val="ＭＳ ゴシック"/>
        <family val="3"/>
        <charset val="128"/>
      </rPr>
      <t>)</t>
    </r>
    <phoneticPr fontId="4"/>
  </si>
  <si>
    <t>（２）平成14年度以降償還開始分のうちダムに係るもの</t>
    <rPh sb="3" eb="5">
      <t>ヘイセイ</t>
    </rPh>
    <rPh sb="7" eb="9">
      <t>ネンド</t>
    </rPh>
    <rPh sb="9" eb="11">
      <t>イコウ</t>
    </rPh>
    <rPh sb="11" eb="13">
      <t>ショウカン</t>
    </rPh>
    <rPh sb="13" eb="15">
      <t>カイシ</t>
    </rPh>
    <rPh sb="15" eb="16">
      <t>ブン</t>
    </rPh>
    <rPh sb="22" eb="23">
      <t>カカ</t>
    </rPh>
    <phoneticPr fontId="4"/>
  </si>
  <si>
    <r>
      <t>(</t>
    </r>
    <r>
      <rPr>
        <sz val="11"/>
        <rFont val="ＭＳ Ｐゴシック"/>
        <family val="3"/>
        <charset val="128"/>
      </rPr>
      <t>d</t>
    </r>
    <r>
      <rPr>
        <sz val="11"/>
        <rFont val="ＭＳ ゴシック"/>
        <family val="3"/>
        <charset val="128"/>
      </rPr>
      <t>)</t>
    </r>
    <phoneticPr fontId="4"/>
  </si>
  <si>
    <t>（３）平成14～22年度償還開始分のうちダム以外に係るもの</t>
    <rPh sb="3" eb="5">
      <t>ヘイセイ</t>
    </rPh>
    <rPh sb="10" eb="12">
      <t>ネンド</t>
    </rPh>
    <rPh sb="12" eb="14">
      <t>ショウカン</t>
    </rPh>
    <rPh sb="14" eb="16">
      <t>カイシ</t>
    </rPh>
    <rPh sb="16" eb="17">
      <t>ブン</t>
    </rPh>
    <rPh sb="22" eb="24">
      <t>イガイ</t>
    </rPh>
    <rPh sb="25" eb="26">
      <t>カカ</t>
    </rPh>
    <phoneticPr fontId="4"/>
  </si>
  <si>
    <t>（４）平成23年度以降償還開始分のうちダム以外に係るもの</t>
    <rPh sb="3" eb="5">
      <t>ヘイセイ</t>
    </rPh>
    <rPh sb="7" eb="9">
      <t>ネンド</t>
    </rPh>
    <rPh sb="9" eb="11">
      <t>イコウ</t>
    </rPh>
    <rPh sb="11" eb="13">
      <t>ショウカン</t>
    </rPh>
    <rPh sb="13" eb="15">
      <t>カイシ</t>
    </rPh>
    <rPh sb="15" eb="16">
      <t>ブン</t>
    </rPh>
    <rPh sb="21" eb="23">
      <t>イガイ</t>
    </rPh>
    <rPh sb="24" eb="25">
      <t>カカ</t>
    </rPh>
    <phoneticPr fontId="4"/>
  </si>
  <si>
    <t>一般公共事業債（都道府県営・農業農村）（平成23年度債より公共事業等債）</t>
    <rPh sb="0" eb="2">
      <t>イッパン</t>
    </rPh>
    <rPh sb="2" eb="4">
      <t>コウキョウ</t>
    </rPh>
    <rPh sb="4" eb="7">
      <t>ジギョウサイ</t>
    </rPh>
    <rPh sb="8" eb="12">
      <t>トドウフケン</t>
    </rPh>
    <rPh sb="12" eb="13">
      <t>エイ</t>
    </rPh>
    <phoneticPr fontId="4"/>
  </si>
  <si>
    <t>R元年度</t>
    <rPh sb="2" eb="4">
      <t>ネンド</t>
    </rPh>
    <phoneticPr fontId="4"/>
  </si>
  <si>
    <t>R6年度</t>
  </si>
  <si>
    <t>(ｱ)～(ｿ)</t>
  </si>
  <si>
    <t>一般公共事業債（都道府県営・災害関連）（平成23年度債より公共事業等債）</t>
    <rPh sb="0" eb="2">
      <t>イッパン</t>
    </rPh>
    <rPh sb="2" eb="4">
      <t>コウキョウ</t>
    </rPh>
    <rPh sb="4" eb="7">
      <t>ジギョウサイ</t>
    </rPh>
    <rPh sb="8" eb="12">
      <t>トドウフケン</t>
    </rPh>
    <rPh sb="12" eb="13">
      <t>エイ</t>
    </rPh>
    <rPh sb="14" eb="16">
      <t>サイガイ</t>
    </rPh>
    <rPh sb="16" eb="18">
      <t>カンレン</t>
    </rPh>
    <phoneticPr fontId="4"/>
  </si>
  <si>
    <t>(ｱ)～(ｿ)</t>
    <phoneticPr fontId="4"/>
  </si>
  <si>
    <t>一般公共事業債（国営・農業農村）（平成23年度債より公共事業等債）</t>
    <rPh sb="0" eb="2">
      <t>イッパン</t>
    </rPh>
    <rPh sb="2" eb="4">
      <t>コウキョウ</t>
    </rPh>
    <rPh sb="4" eb="7">
      <t>ジギョウサイ</t>
    </rPh>
    <rPh sb="8" eb="10">
      <t>コクエイ</t>
    </rPh>
    <phoneticPr fontId="4"/>
  </si>
  <si>
    <t>一般公共事業債（国営・災害関連）（平成23年度債より公共事業等債）</t>
    <rPh sb="0" eb="2">
      <t>イッパン</t>
    </rPh>
    <rPh sb="2" eb="4">
      <t>コウキョウ</t>
    </rPh>
    <rPh sb="4" eb="7">
      <t>ジギョウサイ</t>
    </rPh>
    <rPh sb="8" eb="10">
      <t>コクエイ</t>
    </rPh>
    <rPh sb="11" eb="13">
      <t>サイガイ</t>
    </rPh>
    <rPh sb="13" eb="15">
      <t>カンレン</t>
    </rPh>
    <phoneticPr fontId="4"/>
  </si>
  <si>
    <t>一般公共事業債（公団営・機構営）（平成23年度債より公共事業等債）</t>
    <rPh sb="0" eb="2">
      <t>イッパン</t>
    </rPh>
    <rPh sb="2" eb="4">
      <t>コウキョウ</t>
    </rPh>
    <rPh sb="4" eb="7">
      <t>ジギョウサイ</t>
    </rPh>
    <rPh sb="8" eb="10">
      <t>コウダン</t>
    </rPh>
    <rPh sb="10" eb="11">
      <t>エイ</t>
    </rPh>
    <rPh sb="12" eb="14">
      <t>キコウ</t>
    </rPh>
    <rPh sb="14" eb="15">
      <t>エイ</t>
    </rPh>
    <phoneticPr fontId="4"/>
  </si>
  <si>
    <t>公共事業等債（団体営・災害関連）</t>
    <rPh sb="0" eb="2">
      <t>コウキョウ</t>
    </rPh>
    <rPh sb="2" eb="4">
      <t>ジギョウ</t>
    </rPh>
    <rPh sb="4" eb="5">
      <t>トウ</t>
    </rPh>
    <rPh sb="5" eb="6">
      <t>サイ</t>
    </rPh>
    <rPh sb="7" eb="9">
      <t>ダンタイ</t>
    </rPh>
    <rPh sb="9" eb="10">
      <t>エイ</t>
    </rPh>
    <rPh sb="11" eb="13">
      <t>サイガイ</t>
    </rPh>
    <rPh sb="13" eb="15">
      <t>カンレン</t>
    </rPh>
    <phoneticPr fontId="4"/>
  </si>
  <si>
    <t>(q)</t>
  </si>
  <si>
    <t>臨時地方道整備事業債・地方道路等整備事業債（ふるさと農道・通常分）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ノウドウ</t>
    </rPh>
    <rPh sb="29" eb="31">
      <t>ツウジョウ</t>
    </rPh>
    <rPh sb="31" eb="32">
      <t>ブン</t>
    </rPh>
    <phoneticPr fontId="4"/>
  </si>
  <si>
    <t>(ｱ)～(ｸ)</t>
  </si>
  <si>
    <t>臨時地方道整備事業債・地方道路等整備事業債（ふるさと農道・財対債分）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ノウドウ</t>
    </rPh>
    <rPh sb="29" eb="30">
      <t>ザイ</t>
    </rPh>
    <rPh sb="30" eb="31">
      <t>ツイ</t>
    </rPh>
    <rPh sb="31" eb="33">
      <t>サイブン</t>
    </rPh>
    <phoneticPr fontId="4"/>
  </si>
  <si>
    <t>(s)</t>
    <phoneticPr fontId="4"/>
  </si>
  <si>
    <t>(a)～(s)</t>
    <phoneticPr fontId="4"/>
  </si>
  <si>
    <t>農業行政費合計</t>
    <rPh sb="0" eb="2">
      <t>ノウギョウ</t>
    </rPh>
    <rPh sb="2" eb="4">
      <t>ギョウセイ</t>
    </rPh>
    <rPh sb="4" eb="5">
      <t>ヒ</t>
    </rPh>
    <rPh sb="5" eb="7">
      <t>ゴウケイ</t>
    </rPh>
    <phoneticPr fontId="4"/>
  </si>
  <si>
    <t>臨時地方道整備事業債・地方道路等整備事業債（ふるさと林道分）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リンドウ</t>
    </rPh>
    <rPh sb="28" eb="29">
      <t>ブン</t>
    </rPh>
    <phoneticPr fontId="4"/>
  </si>
  <si>
    <t>(ｱ)～(ｹ)</t>
    <phoneticPr fontId="4"/>
  </si>
  <si>
    <t>臨時地方道整備事業債・地方道路等整備事業債（ふるさと林道・財対債分）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リンドウ</t>
    </rPh>
    <rPh sb="29" eb="30">
      <t>ザイ</t>
    </rPh>
    <rPh sb="30" eb="31">
      <t>ツイ</t>
    </rPh>
    <rPh sb="31" eb="33">
      <t>サイブン</t>
    </rPh>
    <phoneticPr fontId="4"/>
  </si>
  <si>
    <t>一般補助施設整備等事業債（特定間伐等促進対策分）</t>
    <rPh sb="0" eb="2">
      <t>イッパン</t>
    </rPh>
    <rPh sb="2" eb="4">
      <t>ホジョ</t>
    </rPh>
    <rPh sb="4" eb="6">
      <t>シセツ</t>
    </rPh>
    <rPh sb="6" eb="8">
      <t>セイビ</t>
    </rPh>
    <rPh sb="8" eb="9">
      <t>ナド</t>
    </rPh>
    <rPh sb="9" eb="11">
      <t>ジギョウ</t>
    </rPh>
    <rPh sb="11" eb="12">
      <t>サイ</t>
    </rPh>
    <rPh sb="13" eb="15">
      <t>トクテイ</t>
    </rPh>
    <rPh sb="15" eb="18">
      <t>カンバツナド</t>
    </rPh>
    <rPh sb="18" eb="20">
      <t>ソクシン</t>
    </rPh>
    <rPh sb="20" eb="22">
      <t>タイサク</t>
    </rPh>
    <rPh sb="22" eb="23">
      <t>ブン</t>
    </rPh>
    <phoneticPr fontId="4"/>
  </si>
  <si>
    <t>(ｱ)～(ｳ)</t>
    <phoneticPr fontId="4"/>
  </si>
  <si>
    <t>(a)～(c)</t>
    <phoneticPr fontId="4"/>
  </si>
  <si>
    <t>林野行政費合計</t>
    <rPh sb="0" eb="2">
      <t>リンヤ</t>
    </rPh>
    <rPh sb="2" eb="4">
      <t>ギョウセイ</t>
    </rPh>
    <rPh sb="4" eb="5">
      <t>ヒ</t>
    </rPh>
    <rPh sb="5" eb="7">
      <t>ゴウケイ</t>
    </rPh>
    <phoneticPr fontId="4"/>
  </si>
  <si>
    <t>地域振興費・その１</t>
    <rPh sb="0" eb="2">
      <t>チイキ</t>
    </rPh>
    <rPh sb="2" eb="5">
      <t>シンコウヒ</t>
    </rPh>
    <phoneticPr fontId="4"/>
  </si>
  <si>
    <t>地域活性化事業債</t>
    <rPh sb="0" eb="2">
      <t>チイキ</t>
    </rPh>
    <rPh sb="2" eb="5">
      <t>カッセイカ</t>
    </rPh>
    <rPh sb="5" eb="8">
      <t>ジギョウサイ</t>
    </rPh>
    <phoneticPr fontId="4"/>
  </si>
  <si>
    <t>従来分</t>
    <rPh sb="0" eb="2">
      <t>ジュウライ</t>
    </rPh>
    <rPh sb="2" eb="3">
      <t>ブン</t>
    </rPh>
    <phoneticPr fontId="4"/>
  </si>
  <si>
    <t>定住自立圏推進事業分</t>
    <rPh sb="0" eb="2">
      <t>テイジュウ</t>
    </rPh>
    <rPh sb="2" eb="4">
      <t>ジリツ</t>
    </rPh>
    <rPh sb="4" eb="5">
      <t>ケン</t>
    </rPh>
    <rPh sb="5" eb="7">
      <t>スイシン</t>
    </rPh>
    <rPh sb="7" eb="9">
      <t>ジギョウ</t>
    </rPh>
    <rPh sb="9" eb="10">
      <t>ブン</t>
    </rPh>
    <phoneticPr fontId="4"/>
  </si>
  <si>
    <t>R元年度</t>
    <rPh sb="1" eb="2">
      <t>モト</t>
    </rPh>
    <rPh sb="2" eb="4">
      <t>ネンド</t>
    </rPh>
    <phoneticPr fontId="4"/>
  </si>
  <si>
    <t>(ｱ)～(ﾅ)</t>
    <phoneticPr fontId="4"/>
  </si>
  <si>
    <t>地域活性化事業債（財源対策債分）</t>
    <rPh sb="0" eb="2">
      <t>チイキ</t>
    </rPh>
    <rPh sb="2" eb="5">
      <t>カッセイカ</t>
    </rPh>
    <rPh sb="5" eb="8">
      <t>ジギョウサイ</t>
    </rPh>
    <rPh sb="9" eb="11">
      <t>ザイゲン</t>
    </rPh>
    <rPh sb="11" eb="13">
      <t>タイサク</t>
    </rPh>
    <rPh sb="13" eb="14">
      <t>サイ</t>
    </rPh>
    <rPh sb="14" eb="15">
      <t>ブン</t>
    </rPh>
    <phoneticPr fontId="4"/>
  </si>
  <si>
    <t>(ﾃ)</t>
  </si>
  <si>
    <t>(旧)地域総合整備事業債（特別分）（財源対策債分以外）</t>
    <rPh sb="1" eb="2">
      <t>キュウ</t>
    </rPh>
    <rPh sb="3" eb="5">
      <t>チイキ</t>
    </rPh>
    <rPh sb="5" eb="7">
      <t>ソウゴウ</t>
    </rPh>
    <rPh sb="7" eb="9">
      <t>セイビ</t>
    </rPh>
    <rPh sb="9" eb="12">
      <t>ジギョウサイ</t>
    </rPh>
    <rPh sb="13" eb="15">
      <t>トクベツ</t>
    </rPh>
    <rPh sb="15" eb="16">
      <t>ブン</t>
    </rPh>
    <rPh sb="18" eb="20">
      <t>ザイゲン</t>
    </rPh>
    <rPh sb="20" eb="22">
      <t>タイサク</t>
    </rPh>
    <rPh sb="22" eb="23">
      <t>サイ</t>
    </rPh>
    <rPh sb="23" eb="24">
      <t>ブン</t>
    </rPh>
    <rPh sb="24" eb="26">
      <t>イガイ</t>
    </rPh>
    <phoneticPr fontId="4"/>
  </si>
  <si>
    <t>財政力附表のα</t>
    <rPh sb="0" eb="3">
      <t>ザイセイリョク</t>
    </rPh>
    <rPh sb="3" eb="5">
      <t>フヒョウ</t>
    </rPh>
    <phoneticPr fontId="4"/>
  </si>
  <si>
    <t>(旧)地域総合整備事業債（特別分）（財源対策債分）</t>
    <rPh sb="1" eb="2">
      <t>キュウ</t>
    </rPh>
    <rPh sb="3" eb="5">
      <t>チイキ</t>
    </rPh>
    <rPh sb="5" eb="7">
      <t>ソウゴウ</t>
    </rPh>
    <rPh sb="7" eb="9">
      <t>セイビ</t>
    </rPh>
    <rPh sb="9" eb="12">
      <t>ジギョウサイ</t>
    </rPh>
    <rPh sb="13" eb="15">
      <t>トクベツ</t>
    </rPh>
    <rPh sb="15" eb="16">
      <t>ブン</t>
    </rPh>
    <rPh sb="18" eb="20">
      <t>ザイゲン</t>
    </rPh>
    <rPh sb="20" eb="22">
      <t>タイサク</t>
    </rPh>
    <rPh sb="22" eb="23">
      <t>サイ</t>
    </rPh>
    <rPh sb="23" eb="24">
      <t>ブン</t>
    </rPh>
    <phoneticPr fontId="4"/>
  </si>
  <si>
    <t>一般単独(一般)事業債（半島振興道路整備事業分）</t>
    <rPh sb="0" eb="2">
      <t>イッパン</t>
    </rPh>
    <rPh sb="2" eb="4">
      <t>タンドク</t>
    </rPh>
    <rPh sb="5" eb="7">
      <t>イッパン</t>
    </rPh>
    <rPh sb="8" eb="11">
      <t>ジギョウサイ</t>
    </rPh>
    <rPh sb="12" eb="14">
      <t>ハントウ</t>
    </rPh>
    <rPh sb="14" eb="16">
      <t>シンコウ</t>
    </rPh>
    <rPh sb="16" eb="18">
      <t>ドウロ</t>
    </rPh>
    <rPh sb="18" eb="20">
      <t>セイビ</t>
    </rPh>
    <rPh sb="20" eb="22">
      <t>ジギョウ</t>
    </rPh>
    <rPh sb="22" eb="23">
      <t>ブン</t>
    </rPh>
    <phoneticPr fontId="4"/>
  </si>
  <si>
    <t>許可年度</t>
    <rPh sb="0" eb="2">
      <t>キョカ</t>
    </rPh>
    <rPh sb="2" eb="4">
      <t>ネンド</t>
    </rPh>
    <phoneticPr fontId="4"/>
  </si>
  <si>
    <t>合併特例事業債（市町村合併推進事業分）（合併旧法に係る事業分）</t>
    <rPh sb="0" eb="2">
      <t>ガッペイ</t>
    </rPh>
    <rPh sb="2" eb="4">
      <t>トクレイ</t>
    </rPh>
    <rPh sb="4" eb="7">
      <t>ジギョウサイ</t>
    </rPh>
    <rPh sb="8" eb="11">
      <t>シチョウソン</t>
    </rPh>
    <rPh sb="11" eb="13">
      <t>ガッペイ</t>
    </rPh>
    <rPh sb="13" eb="15">
      <t>スイシン</t>
    </rPh>
    <rPh sb="15" eb="17">
      <t>ジギョウ</t>
    </rPh>
    <rPh sb="17" eb="18">
      <t>ブン</t>
    </rPh>
    <rPh sb="20" eb="22">
      <t>ガッペイ</t>
    </rPh>
    <rPh sb="22" eb="23">
      <t>キュウ</t>
    </rPh>
    <rPh sb="23" eb="24">
      <t>ホウ</t>
    </rPh>
    <rPh sb="25" eb="26">
      <t>カカ</t>
    </rPh>
    <rPh sb="27" eb="29">
      <t>ジギョウ</t>
    </rPh>
    <rPh sb="29" eb="30">
      <t>ブン</t>
    </rPh>
    <phoneticPr fontId="4"/>
  </si>
  <si>
    <t>合併特例事業債（市町村合併推進事業分）（合併新法に係る事業分）</t>
    <rPh sb="0" eb="2">
      <t>ガッペイ</t>
    </rPh>
    <rPh sb="2" eb="4">
      <t>トクレイ</t>
    </rPh>
    <rPh sb="4" eb="7">
      <t>ジギョウサイ</t>
    </rPh>
    <rPh sb="8" eb="11">
      <t>シチョウソン</t>
    </rPh>
    <rPh sb="11" eb="13">
      <t>ガッペイ</t>
    </rPh>
    <rPh sb="13" eb="15">
      <t>スイシン</t>
    </rPh>
    <rPh sb="15" eb="17">
      <t>ジギョウ</t>
    </rPh>
    <rPh sb="17" eb="18">
      <t>ブン</t>
    </rPh>
    <rPh sb="20" eb="22">
      <t>ガッペイ</t>
    </rPh>
    <rPh sb="22" eb="23">
      <t>シン</t>
    </rPh>
    <rPh sb="23" eb="24">
      <t>ホウ</t>
    </rPh>
    <rPh sb="25" eb="26">
      <t>カカ</t>
    </rPh>
    <rPh sb="27" eb="29">
      <t>ジギョウ</t>
    </rPh>
    <rPh sb="29" eb="30">
      <t>ブン</t>
    </rPh>
    <phoneticPr fontId="4"/>
  </si>
  <si>
    <t>地域振興費･その１合計</t>
    <rPh sb="0" eb="2">
      <t>チイキ</t>
    </rPh>
    <rPh sb="2" eb="4">
      <t>シンコウ</t>
    </rPh>
    <rPh sb="4" eb="5">
      <t>ヒ</t>
    </rPh>
    <rPh sb="9" eb="11">
      <t>ゴウケイ</t>
    </rPh>
    <phoneticPr fontId="4"/>
  </si>
  <si>
    <t>(あ)</t>
    <phoneticPr fontId="4"/>
  </si>
  <si>
    <t>地域振興費・その２</t>
    <rPh sb="0" eb="2">
      <t>チイキ</t>
    </rPh>
    <rPh sb="2" eb="5">
      <t>シンコウヒ</t>
    </rPh>
    <phoneticPr fontId="4"/>
  </si>
  <si>
    <t>(ｱ)～(ﾃ)</t>
    <phoneticPr fontId="4"/>
  </si>
  <si>
    <t>IS値0.3未満分</t>
    <rPh sb="2" eb="3">
      <t>チ</t>
    </rPh>
    <rPh sb="6" eb="8">
      <t>ミマン</t>
    </rPh>
    <rPh sb="8" eb="9">
      <t>ブン</t>
    </rPh>
    <phoneticPr fontId="4"/>
  </si>
  <si>
    <t>(ﾅ)</t>
  </si>
  <si>
    <t>(ﾆ)</t>
  </si>
  <si>
    <t>(ﾇ)</t>
  </si>
  <si>
    <t>(ﾈ)</t>
  </si>
  <si>
    <t>(ﾉ)</t>
  </si>
  <si>
    <t>(ﾊ)</t>
  </si>
  <si>
    <t>(ﾋ)</t>
  </si>
  <si>
    <t>(ﾌ)</t>
  </si>
  <si>
    <t>(ﾍ)</t>
  </si>
  <si>
    <t>(ﾎ)</t>
  </si>
  <si>
    <t>(ﾏ)</t>
  </si>
  <si>
    <t>(ﾐ)</t>
  </si>
  <si>
    <t>(ﾑ)</t>
  </si>
  <si>
    <t>(ﾒ)</t>
    <phoneticPr fontId="4"/>
  </si>
  <si>
    <t>(ﾓ)</t>
    <phoneticPr fontId="4"/>
  </si>
  <si>
    <r>
      <t>(</t>
    </r>
    <r>
      <rPr>
        <sz val="9"/>
        <rFont val="ＭＳ ゴシック"/>
        <family val="3"/>
        <charset val="128"/>
      </rPr>
      <t>c)</t>
    </r>
    <phoneticPr fontId="4"/>
  </si>
  <si>
    <r>
      <t>(</t>
    </r>
    <r>
      <rPr>
        <sz val="9"/>
        <rFont val="ＭＳ ゴシック"/>
        <family val="3"/>
        <charset val="128"/>
      </rPr>
      <t>d)</t>
    </r>
    <phoneticPr fontId="4"/>
  </si>
  <si>
    <t>産業廃棄物不法投棄対策事業債</t>
    <rPh sb="0" eb="2">
      <t>サンギョウ</t>
    </rPh>
    <rPh sb="2" eb="5">
      <t>ハイキブツ</t>
    </rPh>
    <rPh sb="5" eb="7">
      <t>フホウ</t>
    </rPh>
    <rPh sb="7" eb="9">
      <t>トウキ</t>
    </rPh>
    <rPh sb="9" eb="11">
      <t>タイサク</t>
    </rPh>
    <rPh sb="11" eb="14">
      <t>ジギョウサイ</t>
    </rPh>
    <phoneticPr fontId="4"/>
  </si>
  <si>
    <r>
      <t>(</t>
    </r>
    <r>
      <rPr>
        <sz val="9"/>
        <rFont val="ＭＳ ゴシック"/>
        <family val="3"/>
        <charset val="128"/>
      </rPr>
      <t>e)</t>
    </r>
    <phoneticPr fontId="4"/>
  </si>
  <si>
    <t>水俣病原因企業に対する金融支援事業債</t>
    <rPh sb="0" eb="2">
      <t>ミナマタ</t>
    </rPh>
    <rPh sb="2" eb="3">
      <t>ビョウ</t>
    </rPh>
    <rPh sb="3" eb="5">
      <t>ゲンイン</t>
    </rPh>
    <rPh sb="5" eb="7">
      <t>キギョウ</t>
    </rPh>
    <rPh sb="8" eb="9">
      <t>タイ</t>
    </rPh>
    <rPh sb="11" eb="13">
      <t>キンユウ</t>
    </rPh>
    <rPh sb="13" eb="15">
      <t>シエン</t>
    </rPh>
    <rPh sb="15" eb="18">
      <t>ジギョウサイ</t>
    </rPh>
    <phoneticPr fontId="4"/>
  </si>
  <si>
    <t>ＰＦＩ事業に伴う施設整備費相当額①</t>
    <rPh sb="3" eb="5">
      <t>ジギョウ</t>
    </rPh>
    <rPh sb="6" eb="7">
      <t>トモナ</t>
    </rPh>
    <rPh sb="8" eb="10">
      <t>シセツ</t>
    </rPh>
    <rPh sb="10" eb="12">
      <t>セイビ</t>
    </rPh>
    <rPh sb="12" eb="13">
      <t>ヒ</t>
    </rPh>
    <rPh sb="13" eb="16">
      <t>ソウトウガク</t>
    </rPh>
    <phoneticPr fontId="4"/>
  </si>
  <si>
    <t>算入年度</t>
    <rPh sb="0" eb="2">
      <t>サンニュウ</t>
    </rPh>
    <rPh sb="2" eb="3">
      <t>トシ</t>
    </rPh>
    <rPh sb="3" eb="4">
      <t>ド</t>
    </rPh>
    <phoneticPr fontId="4"/>
  </si>
  <si>
    <t>施設整備費相当額</t>
    <rPh sb="0" eb="2">
      <t>シセツ</t>
    </rPh>
    <rPh sb="2" eb="5">
      <t>セイビヒ</t>
    </rPh>
    <rPh sb="5" eb="8">
      <t>ソウトウガク</t>
    </rPh>
    <phoneticPr fontId="4"/>
  </si>
  <si>
    <t>(ｱ)～(ｻ)</t>
    <phoneticPr fontId="4"/>
  </si>
  <si>
    <t>ＰＦＩ事業に伴う施設整備費相当額➁</t>
    <rPh sb="3" eb="5">
      <t>ジギョウ</t>
    </rPh>
    <rPh sb="6" eb="7">
      <t>トモナ</t>
    </rPh>
    <rPh sb="8" eb="10">
      <t>シセツ</t>
    </rPh>
    <rPh sb="10" eb="12">
      <t>セイビ</t>
    </rPh>
    <rPh sb="12" eb="13">
      <t>ヒ</t>
    </rPh>
    <rPh sb="13" eb="16">
      <t>ソウトウガク</t>
    </rPh>
    <phoneticPr fontId="4"/>
  </si>
  <si>
    <r>
      <t>1</t>
    </r>
    <r>
      <rPr>
        <sz val="9"/>
        <rFont val="ＭＳ ゴシック"/>
        <family val="3"/>
      </rPr>
      <t>9</t>
    </r>
    <r>
      <rPr>
        <sz val="9"/>
        <rFont val="ＭＳ ゴシック"/>
        <family val="3"/>
        <charset val="128"/>
      </rPr>
      <t>年度</t>
    </r>
    <rPh sb="2" eb="4">
      <t>ネンド</t>
    </rPh>
    <phoneticPr fontId="4"/>
  </si>
  <si>
    <t>ＰＦＩ事業に伴う施設整備費相当額③</t>
    <rPh sb="3" eb="5">
      <t>ジギョウ</t>
    </rPh>
    <rPh sb="6" eb="7">
      <t>トモナ</t>
    </rPh>
    <rPh sb="8" eb="10">
      <t>シセツ</t>
    </rPh>
    <rPh sb="10" eb="12">
      <t>セイビ</t>
    </rPh>
    <rPh sb="12" eb="13">
      <t>ヒ</t>
    </rPh>
    <rPh sb="13" eb="16">
      <t>ソウトウガク</t>
    </rPh>
    <phoneticPr fontId="4"/>
  </si>
  <si>
    <r>
      <t>1</t>
    </r>
    <r>
      <rPr>
        <sz val="9"/>
        <rFont val="ＭＳ ゴシック"/>
        <family val="3"/>
      </rPr>
      <t>7</t>
    </r>
    <r>
      <rPr>
        <sz val="9"/>
        <rFont val="ＭＳ ゴシック"/>
        <family val="3"/>
        <charset val="128"/>
      </rPr>
      <t>年度</t>
    </r>
    <rPh sb="2" eb="4">
      <t>ネンド</t>
    </rPh>
    <phoneticPr fontId="4"/>
  </si>
  <si>
    <t>10</t>
    <phoneticPr fontId="4"/>
  </si>
  <si>
    <t>ＰＦＩ事業に伴う施設整備費相当額④</t>
    <rPh sb="3" eb="5">
      <t>ジギョウ</t>
    </rPh>
    <rPh sb="6" eb="7">
      <t>トモナ</t>
    </rPh>
    <rPh sb="8" eb="10">
      <t>シセツ</t>
    </rPh>
    <rPh sb="10" eb="12">
      <t>セイビ</t>
    </rPh>
    <rPh sb="12" eb="13">
      <t>ヒ</t>
    </rPh>
    <rPh sb="13" eb="16">
      <t>ソウトウガク</t>
    </rPh>
    <phoneticPr fontId="4"/>
  </si>
  <si>
    <t>石綿対策事業債</t>
    <rPh sb="0" eb="2">
      <t>イシワタ</t>
    </rPh>
    <rPh sb="2" eb="4">
      <t>タイサク</t>
    </rPh>
    <rPh sb="4" eb="7">
      <t>ジギョウサイ</t>
    </rPh>
    <phoneticPr fontId="4"/>
  </si>
  <si>
    <t>(ｱ)～(ｶ)</t>
    <phoneticPr fontId="4"/>
  </si>
  <si>
    <t>公共施設等地上デジタル放送移行対策事業債</t>
    <rPh sb="0" eb="2">
      <t>コウキョウ</t>
    </rPh>
    <rPh sb="2" eb="4">
      <t>シセツ</t>
    </rPh>
    <rPh sb="4" eb="5">
      <t>トウ</t>
    </rPh>
    <rPh sb="5" eb="7">
      <t>チジョウ</t>
    </rPh>
    <rPh sb="11" eb="13">
      <t>ホウソウ</t>
    </rPh>
    <rPh sb="13" eb="15">
      <t>イコウ</t>
    </rPh>
    <rPh sb="15" eb="17">
      <t>タイサク</t>
    </rPh>
    <rPh sb="17" eb="19">
      <t>ジギョウ</t>
    </rPh>
    <rPh sb="19" eb="20">
      <t>サイ</t>
    </rPh>
    <phoneticPr fontId="4"/>
  </si>
  <si>
    <t>公共事業等債（津波避難対策緊急事業分）</t>
    <rPh sb="0" eb="2">
      <t>コウキョウ</t>
    </rPh>
    <rPh sb="2" eb="4">
      <t>ジギョウ</t>
    </rPh>
    <rPh sb="4" eb="6">
      <t>トウサイ</t>
    </rPh>
    <rPh sb="7" eb="9">
      <t>ツナミ</t>
    </rPh>
    <rPh sb="9" eb="11">
      <t>ヒナン</t>
    </rPh>
    <rPh sb="11" eb="13">
      <t>タイサク</t>
    </rPh>
    <rPh sb="13" eb="15">
      <t>キンキュウ</t>
    </rPh>
    <rPh sb="15" eb="18">
      <t>ジギョウブン</t>
    </rPh>
    <phoneticPr fontId="4"/>
  </si>
  <si>
    <t>(ｱ)～(ｺ)</t>
    <phoneticPr fontId="4"/>
  </si>
  <si>
    <t>公共施設最適化事業債</t>
    <rPh sb="0" eb="2">
      <t>コウキョウ</t>
    </rPh>
    <rPh sb="2" eb="4">
      <t>シセツ</t>
    </rPh>
    <rPh sb="4" eb="7">
      <t>サイテキカ</t>
    </rPh>
    <rPh sb="7" eb="10">
      <t>ジギョウサイ</t>
    </rPh>
    <phoneticPr fontId="4"/>
  </si>
  <si>
    <t>公共施設等適正管理推進事業債（集約化・複合化事業分）</t>
    <rPh sb="0" eb="2">
      <t>コウキョウ</t>
    </rPh>
    <rPh sb="2" eb="4">
      <t>シセツ</t>
    </rPh>
    <rPh sb="4" eb="5">
      <t>トウ</t>
    </rPh>
    <rPh sb="5" eb="7">
      <t>テキセイ</t>
    </rPh>
    <rPh sb="7" eb="9">
      <t>カンリ</t>
    </rPh>
    <rPh sb="9" eb="11">
      <t>スイシン</t>
    </rPh>
    <rPh sb="11" eb="13">
      <t>ジギョウ</t>
    </rPh>
    <rPh sb="13" eb="14">
      <t>サイ</t>
    </rPh>
    <rPh sb="15" eb="18">
      <t>シュウヤクカ</t>
    </rPh>
    <rPh sb="19" eb="22">
      <t>フクゴウカ</t>
    </rPh>
    <rPh sb="22" eb="24">
      <t>ジギョウ</t>
    </rPh>
    <rPh sb="24" eb="25">
      <t>ブン</t>
    </rPh>
    <phoneticPr fontId="4"/>
  </si>
  <si>
    <t>29年度</t>
    <rPh sb="2" eb="3">
      <t>ネン</t>
    </rPh>
    <rPh sb="3" eb="4">
      <t>ド</t>
    </rPh>
    <phoneticPr fontId="4"/>
  </si>
  <si>
    <t>30年度</t>
    <rPh sb="2" eb="3">
      <t>ネン</t>
    </rPh>
    <rPh sb="3" eb="4">
      <t>ド</t>
    </rPh>
    <phoneticPr fontId="4"/>
  </si>
  <si>
    <t>R元年度</t>
    <rPh sb="1" eb="2">
      <t>モト</t>
    </rPh>
    <rPh sb="2" eb="3">
      <t>ネン</t>
    </rPh>
    <rPh sb="3" eb="4">
      <t>ド</t>
    </rPh>
    <phoneticPr fontId="4"/>
  </si>
  <si>
    <t>R2年度</t>
    <rPh sb="2" eb="3">
      <t>ネン</t>
    </rPh>
    <rPh sb="3" eb="4">
      <t>ド</t>
    </rPh>
    <phoneticPr fontId="4"/>
  </si>
  <si>
    <t>R3年度</t>
    <rPh sb="2" eb="3">
      <t>ネン</t>
    </rPh>
    <rPh sb="3" eb="4">
      <t>ド</t>
    </rPh>
    <phoneticPr fontId="4"/>
  </si>
  <si>
    <t>公共施設等適正管理推進事業債（長寿命化、転用、立地適正化事業分）</t>
    <rPh sb="0" eb="2">
      <t>コウキョウ</t>
    </rPh>
    <rPh sb="2" eb="4">
      <t>シセツ</t>
    </rPh>
    <rPh sb="4" eb="5">
      <t>トウ</t>
    </rPh>
    <rPh sb="5" eb="7">
      <t>テキセイ</t>
    </rPh>
    <rPh sb="7" eb="9">
      <t>カンリ</t>
    </rPh>
    <rPh sb="9" eb="11">
      <t>スイシン</t>
    </rPh>
    <rPh sb="11" eb="13">
      <t>ジギョウ</t>
    </rPh>
    <rPh sb="13" eb="14">
      <t>サイ</t>
    </rPh>
    <phoneticPr fontId="4"/>
  </si>
  <si>
    <t>公共施設等適正管理推進事業債</t>
    <rPh sb="0" eb="2">
      <t>コウキョウ</t>
    </rPh>
    <rPh sb="2" eb="4">
      <t>シセツ</t>
    </rPh>
    <rPh sb="4" eb="5">
      <t>トウ</t>
    </rPh>
    <rPh sb="5" eb="7">
      <t>テキセイ</t>
    </rPh>
    <rPh sb="7" eb="9">
      <t>カンリ</t>
    </rPh>
    <rPh sb="9" eb="11">
      <t>スイシン</t>
    </rPh>
    <rPh sb="11" eb="13">
      <t>ジギョウ</t>
    </rPh>
    <rPh sb="13" eb="14">
      <t>サイ</t>
    </rPh>
    <phoneticPr fontId="4"/>
  </si>
  <si>
    <t>（長寿命化、転用、立地適正化、ユニバーサルデザイン化、脱炭素化事業分）</t>
    <rPh sb="25" eb="26">
      <t>カ</t>
    </rPh>
    <rPh sb="27" eb="28">
      <t>ダツ</t>
    </rPh>
    <rPh sb="28" eb="30">
      <t>タンソ</t>
    </rPh>
    <rPh sb="30" eb="31">
      <t>カ</t>
    </rPh>
    <rPh sb="31" eb="33">
      <t>ジギョウ</t>
    </rPh>
    <phoneticPr fontId="2"/>
  </si>
  <si>
    <t>（義務教育施設の大規模改造事業に係る事業分を除く）</t>
    <rPh sb="16" eb="17">
      <t>カカ</t>
    </rPh>
    <phoneticPr fontId="2"/>
  </si>
  <si>
    <t>（長寿命化、ユニバーサルデザイン化事業分）</t>
    <rPh sb="16" eb="17">
      <t>カ</t>
    </rPh>
    <rPh sb="17" eb="19">
      <t>ジギョウ</t>
    </rPh>
    <phoneticPr fontId="2"/>
  </si>
  <si>
    <t>（義務教育施設の大規模改造事業に係る事業分のみ）</t>
    <phoneticPr fontId="2"/>
  </si>
  <si>
    <t>附表４のβ</t>
    <rPh sb="0" eb="2">
      <t>フヒョウ</t>
    </rPh>
    <phoneticPr fontId="4"/>
  </si>
  <si>
    <t>(ｱ)～(ｸ)</t>
    <phoneticPr fontId="4"/>
  </si>
  <si>
    <t>歳入欠かん債</t>
    <rPh sb="0" eb="2">
      <t>サイニュウ</t>
    </rPh>
    <rPh sb="2" eb="3">
      <t>ケツ</t>
    </rPh>
    <rPh sb="5" eb="6">
      <t>サイ</t>
    </rPh>
    <phoneticPr fontId="4"/>
  </si>
  <si>
    <t>29年度算出資料P88（オ）欄</t>
    <rPh sb="2" eb="4">
      <t>ネンド</t>
    </rPh>
    <rPh sb="4" eb="6">
      <t>サンシュツ</t>
    </rPh>
    <rPh sb="6" eb="8">
      <t>シリョウ</t>
    </rPh>
    <rPh sb="14" eb="15">
      <t>ラン</t>
    </rPh>
    <phoneticPr fontId="4"/>
  </si>
  <si>
    <t>(千円未満四捨五入）</t>
  </si>
  <si>
    <t>28年度同意等</t>
    <rPh sb="2" eb="3">
      <t>ネン</t>
    </rPh>
    <rPh sb="3" eb="4">
      <t>ド</t>
    </rPh>
    <rPh sb="4" eb="6">
      <t>ドウイ</t>
    </rPh>
    <rPh sb="6" eb="7">
      <t>トウ</t>
    </rPh>
    <phoneticPr fontId="4"/>
  </si>
  <si>
    <t>30年度算出資料P89（オ）欄</t>
    <rPh sb="2" eb="4">
      <t>ネンド</t>
    </rPh>
    <rPh sb="4" eb="6">
      <t>サンシュツ</t>
    </rPh>
    <rPh sb="6" eb="8">
      <t>シリョウ</t>
    </rPh>
    <rPh sb="14" eb="15">
      <t>ラン</t>
    </rPh>
    <phoneticPr fontId="4"/>
  </si>
  <si>
    <t>29年度同意等</t>
    <rPh sb="2" eb="3">
      <t>ネン</t>
    </rPh>
    <rPh sb="3" eb="4">
      <t>ド</t>
    </rPh>
    <rPh sb="4" eb="6">
      <t>ドウイ</t>
    </rPh>
    <rPh sb="6" eb="7">
      <t>トウ</t>
    </rPh>
    <phoneticPr fontId="4"/>
  </si>
  <si>
    <t>R元年度算出資料P99（オ）欄</t>
    <rPh sb="1" eb="2">
      <t>モト</t>
    </rPh>
    <rPh sb="2" eb="4">
      <t>ネンド</t>
    </rPh>
    <rPh sb="4" eb="6">
      <t>サンシュツ</t>
    </rPh>
    <rPh sb="6" eb="8">
      <t>シリョウ</t>
    </rPh>
    <rPh sb="14" eb="15">
      <t>ラン</t>
    </rPh>
    <phoneticPr fontId="4"/>
  </si>
  <si>
    <t>30年度同意等</t>
    <rPh sb="2" eb="3">
      <t>ネン</t>
    </rPh>
    <rPh sb="3" eb="4">
      <t>ド</t>
    </rPh>
    <rPh sb="4" eb="6">
      <t>ドウイ</t>
    </rPh>
    <rPh sb="6" eb="7">
      <t>トウ</t>
    </rPh>
    <phoneticPr fontId="4"/>
  </si>
  <si>
    <t>R2年度算出資料P104（オ）欄</t>
    <rPh sb="2" eb="4">
      <t>ネンド</t>
    </rPh>
    <rPh sb="4" eb="6">
      <t>サンシュツ</t>
    </rPh>
    <rPh sb="6" eb="8">
      <t>シリョウ</t>
    </rPh>
    <rPh sb="15" eb="16">
      <t>ラン</t>
    </rPh>
    <phoneticPr fontId="4"/>
  </si>
  <si>
    <t>R元年度同意等</t>
    <rPh sb="1" eb="2">
      <t>モト</t>
    </rPh>
    <rPh sb="2" eb="3">
      <t>ネン</t>
    </rPh>
    <rPh sb="3" eb="4">
      <t>ド</t>
    </rPh>
    <rPh sb="4" eb="6">
      <t>ドウイ</t>
    </rPh>
    <rPh sb="6" eb="7">
      <t>トウ</t>
    </rPh>
    <phoneticPr fontId="4"/>
  </si>
  <si>
    <t>R3年度算出資料P105（オ）欄</t>
    <rPh sb="2" eb="4">
      <t>ネンド</t>
    </rPh>
    <rPh sb="4" eb="6">
      <t>サンシュツ</t>
    </rPh>
    <rPh sb="6" eb="8">
      <t>シリョウ</t>
    </rPh>
    <rPh sb="15" eb="16">
      <t>ラン</t>
    </rPh>
    <phoneticPr fontId="4"/>
  </si>
  <si>
    <t>R2年度同意等</t>
    <rPh sb="2" eb="3">
      <t>ネン</t>
    </rPh>
    <rPh sb="3" eb="4">
      <t>ド</t>
    </rPh>
    <rPh sb="4" eb="6">
      <t>ドウイ</t>
    </rPh>
    <rPh sb="6" eb="7">
      <t>トウ</t>
    </rPh>
    <phoneticPr fontId="4"/>
  </si>
  <si>
    <t>R4年度算出資料P109（オ）欄</t>
    <rPh sb="2" eb="4">
      <t>ネンド</t>
    </rPh>
    <rPh sb="4" eb="6">
      <t>サンシュツ</t>
    </rPh>
    <rPh sb="6" eb="8">
      <t>シリョウ</t>
    </rPh>
    <rPh sb="15" eb="16">
      <t>ラン</t>
    </rPh>
    <phoneticPr fontId="4"/>
  </si>
  <si>
    <t>R3年度同意等</t>
    <rPh sb="2" eb="3">
      <t>ネン</t>
    </rPh>
    <rPh sb="3" eb="4">
      <t>ド</t>
    </rPh>
    <rPh sb="4" eb="6">
      <t>ドウイ</t>
    </rPh>
    <rPh sb="6" eb="7">
      <t>トウ</t>
    </rPh>
    <phoneticPr fontId="4"/>
  </si>
  <si>
    <t>R5年度算出資料P110（オ）欄</t>
    <rPh sb="2" eb="4">
      <t>ネンド</t>
    </rPh>
    <rPh sb="4" eb="6">
      <t>サンシュツ</t>
    </rPh>
    <rPh sb="6" eb="8">
      <t>シリョウ</t>
    </rPh>
    <rPh sb="15" eb="16">
      <t>ラン</t>
    </rPh>
    <phoneticPr fontId="4"/>
  </si>
  <si>
    <t>R4年度同意等</t>
    <rPh sb="2" eb="3">
      <t>ネン</t>
    </rPh>
    <rPh sb="3" eb="4">
      <t>ド</t>
    </rPh>
    <rPh sb="4" eb="6">
      <t>ドウイ</t>
    </rPh>
    <rPh sb="6" eb="7">
      <t>トウ</t>
    </rPh>
    <phoneticPr fontId="4"/>
  </si>
  <si>
    <t>財政力係数</t>
    <rPh sb="0" eb="3">
      <t>ザイセイリョク</t>
    </rPh>
    <rPh sb="3" eb="5">
      <t>ケイスウ</t>
    </rPh>
    <phoneticPr fontId="4"/>
  </si>
  <si>
    <t>算入率</t>
    <rPh sb="0" eb="3">
      <t>サンニュウリツ</t>
    </rPh>
    <phoneticPr fontId="2"/>
  </si>
  <si>
    <t>R5年度同意等</t>
    <rPh sb="2" eb="3">
      <t>ネン</t>
    </rPh>
    <rPh sb="3" eb="4">
      <t>ド</t>
    </rPh>
    <rPh sb="4" eb="6">
      <t>ドウイ</t>
    </rPh>
    <rPh sb="6" eb="7">
      <t>トウ</t>
    </rPh>
    <phoneticPr fontId="4"/>
  </si>
  <si>
    <t>附表３の⑧</t>
    <phoneticPr fontId="4"/>
  </si>
  <si>
    <t>(t)</t>
    <phoneticPr fontId="4"/>
  </si>
  <si>
    <t>（注１）</t>
    <rPh sb="1" eb="2">
      <t>チュウ</t>
    </rPh>
    <phoneticPr fontId="2"/>
  </si>
  <si>
    <t>（注２）</t>
    <rPh sb="1" eb="2">
      <t>チュウ</t>
    </rPh>
    <phoneticPr fontId="2"/>
  </si>
  <si>
    <t>災害対策債</t>
    <rPh sb="0" eb="2">
      <t>サイガイ</t>
    </rPh>
    <rPh sb="2" eb="4">
      <t>タイサク</t>
    </rPh>
    <rPh sb="4" eb="5">
      <t>サイ</t>
    </rPh>
    <phoneticPr fontId="2"/>
  </si>
  <si>
    <t>(u)</t>
    <phoneticPr fontId="4"/>
  </si>
  <si>
    <t>一般補助施設整備等事業債（地方大学・地域産業創生活用事業）</t>
    <rPh sb="0" eb="2">
      <t>イッパン</t>
    </rPh>
    <rPh sb="2" eb="4">
      <t>ホジョ</t>
    </rPh>
    <rPh sb="4" eb="6">
      <t>シセツ</t>
    </rPh>
    <rPh sb="6" eb="8">
      <t>セイビ</t>
    </rPh>
    <rPh sb="8" eb="9">
      <t>トウ</t>
    </rPh>
    <rPh sb="9" eb="12">
      <t>ジギョウサイ</t>
    </rPh>
    <rPh sb="13" eb="15">
      <t>チホウ</t>
    </rPh>
    <rPh sb="15" eb="17">
      <t>ダイガク</t>
    </rPh>
    <rPh sb="18" eb="20">
      <t>チイキ</t>
    </rPh>
    <rPh sb="20" eb="22">
      <t>サンギョウ</t>
    </rPh>
    <rPh sb="22" eb="24">
      <t>ソウセイ</t>
    </rPh>
    <rPh sb="24" eb="26">
      <t>カツヨウ</t>
    </rPh>
    <rPh sb="26" eb="28">
      <t>ジギョウ</t>
    </rPh>
    <phoneticPr fontId="4"/>
  </si>
  <si>
    <t>(v)</t>
    <phoneticPr fontId="4"/>
  </si>
  <si>
    <t>一般補助施設整備等事業債（文化財保存・活用事業）</t>
    <rPh sb="0" eb="2">
      <t>イッパン</t>
    </rPh>
    <rPh sb="2" eb="4">
      <t>ホジョ</t>
    </rPh>
    <rPh sb="4" eb="6">
      <t>シセツ</t>
    </rPh>
    <rPh sb="6" eb="8">
      <t>セイビ</t>
    </rPh>
    <rPh sb="8" eb="9">
      <t>トウ</t>
    </rPh>
    <rPh sb="9" eb="12">
      <t>ジギョウサイ</t>
    </rPh>
    <phoneticPr fontId="4"/>
  </si>
  <si>
    <t>(国宝重要文化財等保存・活用事業及び史跡等購入事業に限る)</t>
    <rPh sb="1" eb="3">
      <t>コクホウ</t>
    </rPh>
    <rPh sb="3" eb="5">
      <t>ジュウヨウ</t>
    </rPh>
    <rPh sb="5" eb="8">
      <t>ブンカザイ</t>
    </rPh>
    <rPh sb="8" eb="9">
      <t>トウ</t>
    </rPh>
    <rPh sb="9" eb="11">
      <t>ホゾン</t>
    </rPh>
    <rPh sb="12" eb="14">
      <t>カツヨウ</t>
    </rPh>
    <rPh sb="14" eb="16">
      <t>ジギョウ</t>
    </rPh>
    <rPh sb="16" eb="17">
      <t>オヨ</t>
    </rPh>
    <rPh sb="18" eb="21">
      <t>シセキトウ</t>
    </rPh>
    <rPh sb="21" eb="23">
      <t>コウニュウ</t>
    </rPh>
    <rPh sb="23" eb="25">
      <t>ジギョウ</t>
    </rPh>
    <rPh sb="26" eb="27">
      <t>カギ</t>
    </rPh>
    <phoneticPr fontId="2"/>
  </si>
  <si>
    <t>(w)</t>
    <phoneticPr fontId="4"/>
  </si>
  <si>
    <t>一般補助施設整備等事業債（有明海・八代海等再生事業）</t>
    <rPh sb="0" eb="2">
      <t>イッパン</t>
    </rPh>
    <rPh sb="2" eb="4">
      <t>ホジョ</t>
    </rPh>
    <rPh sb="4" eb="6">
      <t>シセツ</t>
    </rPh>
    <rPh sb="6" eb="8">
      <t>セイビ</t>
    </rPh>
    <rPh sb="8" eb="9">
      <t>トウ</t>
    </rPh>
    <rPh sb="9" eb="12">
      <t>ジギョウサイ</t>
    </rPh>
    <rPh sb="13" eb="16">
      <t>アリアケカイ</t>
    </rPh>
    <rPh sb="17" eb="20">
      <t>ヤツシロカイ</t>
    </rPh>
    <rPh sb="20" eb="21">
      <t>トウ</t>
    </rPh>
    <rPh sb="21" eb="23">
      <t>サイセイ</t>
    </rPh>
    <rPh sb="23" eb="25">
      <t>ジギョウ</t>
    </rPh>
    <phoneticPr fontId="4"/>
  </si>
  <si>
    <t>(x)</t>
    <phoneticPr fontId="4"/>
  </si>
  <si>
    <t>公共事業等債（宅地耐震化推進事業（特別分）及び盛土緊急対策事業（特別分））</t>
    <rPh sb="0" eb="2">
      <t>コウキョウ</t>
    </rPh>
    <rPh sb="2" eb="4">
      <t>ジギョウ</t>
    </rPh>
    <rPh sb="4" eb="5">
      <t>ナド</t>
    </rPh>
    <rPh sb="5" eb="6">
      <t>サイ</t>
    </rPh>
    <rPh sb="7" eb="9">
      <t>タクチ</t>
    </rPh>
    <rPh sb="9" eb="11">
      <t>タイシン</t>
    </rPh>
    <rPh sb="11" eb="12">
      <t>カ</t>
    </rPh>
    <rPh sb="12" eb="14">
      <t>スイシン</t>
    </rPh>
    <rPh sb="14" eb="16">
      <t>ジギョウ</t>
    </rPh>
    <rPh sb="17" eb="19">
      <t>トクベツ</t>
    </rPh>
    <rPh sb="19" eb="20">
      <t>ブン</t>
    </rPh>
    <rPh sb="21" eb="22">
      <t>オヨ</t>
    </rPh>
    <rPh sb="23" eb="24">
      <t>モ</t>
    </rPh>
    <rPh sb="24" eb="25">
      <t>ツチ</t>
    </rPh>
    <rPh sb="25" eb="27">
      <t>キンキュウ</t>
    </rPh>
    <rPh sb="27" eb="29">
      <t>タイサク</t>
    </rPh>
    <rPh sb="29" eb="31">
      <t>ジギョウ</t>
    </rPh>
    <rPh sb="32" eb="34">
      <t>トクベツ</t>
    </rPh>
    <rPh sb="34" eb="35">
      <t>ブン</t>
    </rPh>
    <phoneticPr fontId="4"/>
  </si>
  <si>
    <t>(y)</t>
    <phoneticPr fontId="4"/>
  </si>
  <si>
    <t>〇脱炭素化事業について</t>
    <rPh sb="0" eb="6">
      <t>ダツタンソカジギョウ</t>
    </rPh>
    <phoneticPr fontId="2"/>
  </si>
  <si>
    <t>注１　脱炭素化事業に係るものについては、R4年度発行分は公共施設等適正管理推進事業債に、</t>
    <rPh sb="0" eb="1">
      <t>チュウ</t>
    </rPh>
    <rPh sb="3" eb="9">
      <t>ダツタンソカジギョウ</t>
    </rPh>
    <rPh sb="10" eb="11">
      <t>カカ</t>
    </rPh>
    <rPh sb="22" eb="24">
      <t>ネンド</t>
    </rPh>
    <rPh sb="24" eb="26">
      <t>ハッコウ</t>
    </rPh>
    <rPh sb="26" eb="27">
      <t>ブン</t>
    </rPh>
    <rPh sb="28" eb="32">
      <t>コウキョウシセツ</t>
    </rPh>
    <rPh sb="32" eb="33">
      <t>ナド</t>
    </rPh>
    <rPh sb="33" eb="42">
      <t>テキセイカンリスイシンジギョウサイ</t>
    </rPh>
    <phoneticPr fontId="4"/>
  </si>
  <si>
    <t>　　　R5年度以降に発行されるものは脱炭素化事業債にそれぞれ記入すること</t>
    <rPh sb="5" eb="7">
      <t>ネンド</t>
    </rPh>
    <rPh sb="7" eb="9">
      <t>イコウ</t>
    </rPh>
    <rPh sb="10" eb="12">
      <t>ハッコウ</t>
    </rPh>
    <rPh sb="18" eb="24">
      <t>ダツタンソカジギョウ</t>
    </rPh>
    <rPh sb="24" eb="25">
      <t>サイ</t>
    </rPh>
    <rPh sb="30" eb="32">
      <t>キニュウ</t>
    </rPh>
    <phoneticPr fontId="4"/>
  </si>
  <si>
    <t>公営企業債（脱炭素化事業のうち水道事業、病院事業以外分）に係る</t>
    <rPh sb="29" eb="30">
      <t>カカ</t>
    </rPh>
    <phoneticPr fontId="4"/>
  </si>
  <si>
    <t>もののうち、再生可能エネルギー設備整備等事業に該当するもの</t>
    <rPh sb="6" eb="8">
      <t>サイセイ</t>
    </rPh>
    <rPh sb="8" eb="10">
      <t>カノウ</t>
    </rPh>
    <rPh sb="15" eb="17">
      <t>セツビ</t>
    </rPh>
    <rPh sb="17" eb="19">
      <t>セイビ</t>
    </rPh>
    <rPh sb="19" eb="20">
      <t>トウ</t>
    </rPh>
    <rPh sb="20" eb="22">
      <t>ジギョウ</t>
    </rPh>
    <rPh sb="23" eb="25">
      <t>ガイトウ</t>
    </rPh>
    <phoneticPr fontId="2"/>
  </si>
  <si>
    <t>(z)</t>
    <phoneticPr fontId="4"/>
  </si>
  <si>
    <t>(ｳ)欄の額</t>
    <rPh sb="3" eb="4">
      <t>ラン</t>
    </rPh>
    <rPh sb="5" eb="6">
      <t>ガク</t>
    </rPh>
    <phoneticPr fontId="4"/>
  </si>
  <si>
    <t>(aa)</t>
    <phoneticPr fontId="4"/>
  </si>
  <si>
    <t>もののうち、電動車の導入等に関する事業に該当するもの</t>
    <rPh sb="6" eb="9">
      <t>デンドウシャ</t>
    </rPh>
    <rPh sb="10" eb="12">
      <t>ドウニュウ</t>
    </rPh>
    <rPh sb="12" eb="13">
      <t>トウ</t>
    </rPh>
    <rPh sb="14" eb="15">
      <t>カン</t>
    </rPh>
    <rPh sb="17" eb="19">
      <t>ジギョウ</t>
    </rPh>
    <rPh sb="20" eb="22">
      <t>ガイトウ</t>
    </rPh>
    <phoneticPr fontId="2"/>
  </si>
  <si>
    <t>(ab)</t>
    <phoneticPr fontId="4"/>
  </si>
  <si>
    <t>脱炭素化事業債に係るもののうち、再生可能エネルギー設備整備等事業に該当するもの</t>
    <rPh sb="0" eb="1">
      <t>ダツ</t>
    </rPh>
    <rPh sb="1" eb="3">
      <t>タンソ</t>
    </rPh>
    <rPh sb="3" eb="4">
      <t>カ</t>
    </rPh>
    <rPh sb="4" eb="6">
      <t>ジギョウ</t>
    </rPh>
    <rPh sb="6" eb="7">
      <t>サイ</t>
    </rPh>
    <rPh sb="8" eb="9">
      <t>カカ</t>
    </rPh>
    <rPh sb="16" eb="18">
      <t>サイセイ</t>
    </rPh>
    <rPh sb="18" eb="20">
      <t>カノウ</t>
    </rPh>
    <rPh sb="25" eb="27">
      <t>セツビ</t>
    </rPh>
    <rPh sb="27" eb="29">
      <t>セイビ</t>
    </rPh>
    <rPh sb="29" eb="30">
      <t>トウ</t>
    </rPh>
    <rPh sb="30" eb="32">
      <t>ジギョウ</t>
    </rPh>
    <rPh sb="33" eb="35">
      <t>ガイトウ</t>
    </rPh>
    <phoneticPr fontId="4"/>
  </si>
  <si>
    <t>(ac)</t>
    <phoneticPr fontId="4"/>
  </si>
  <si>
    <t>脱炭素化事業債に係るもののうち、省エネ改修等事業に該当するもの</t>
    <rPh sb="0" eb="1">
      <t>ダツ</t>
    </rPh>
    <rPh sb="1" eb="3">
      <t>タンソ</t>
    </rPh>
    <rPh sb="3" eb="4">
      <t>カ</t>
    </rPh>
    <rPh sb="4" eb="6">
      <t>ジギョウ</t>
    </rPh>
    <rPh sb="6" eb="7">
      <t>サイ</t>
    </rPh>
    <rPh sb="8" eb="9">
      <t>カカ</t>
    </rPh>
    <rPh sb="16" eb="17">
      <t>ショウ</t>
    </rPh>
    <rPh sb="19" eb="21">
      <t>カイシュウ</t>
    </rPh>
    <rPh sb="21" eb="22">
      <t>ナド</t>
    </rPh>
    <rPh sb="22" eb="24">
      <t>ジギョウ</t>
    </rPh>
    <rPh sb="25" eb="27">
      <t>ガイトウ</t>
    </rPh>
    <phoneticPr fontId="4"/>
  </si>
  <si>
    <t>(ad)</t>
    <phoneticPr fontId="4"/>
  </si>
  <si>
    <t>脱炭素化事業債に係るもののうち、電動車の導入等に関する事業に該当するもの</t>
    <rPh sb="0" eb="1">
      <t>ダツ</t>
    </rPh>
    <rPh sb="1" eb="3">
      <t>タンソ</t>
    </rPh>
    <rPh sb="3" eb="4">
      <t>カ</t>
    </rPh>
    <rPh sb="4" eb="6">
      <t>ジギョウ</t>
    </rPh>
    <rPh sb="6" eb="7">
      <t>サイ</t>
    </rPh>
    <rPh sb="8" eb="9">
      <t>カカ</t>
    </rPh>
    <rPh sb="16" eb="19">
      <t>デンドウシャ</t>
    </rPh>
    <rPh sb="20" eb="22">
      <t>ドウニュウ</t>
    </rPh>
    <rPh sb="22" eb="23">
      <t>トウ</t>
    </rPh>
    <rPh sb="24" eb="25">
      <t>カン</t>
    </rPh>
    <rPh sb="27" eb="29">
      <t>ジギョウ</t>
    </rPh>
    <rPh sb="30" eb="32">
      <t>ガイトウ</t>
    </rPh>
    <phoneticPr fontId="4"/>
  </si>
  <si>
    <t>(ae)</t>
    <phoneticPr fontId="4"/>
  </si>
  <si>
    <t>地域振興費･その２合計</t>
    <rPh sb="0" eb="2">
      <t>チイキ</t>
    </rPh>
    <rPh sb="2" eb="4">
      <t>シンコウ</t>
    </rPh>
    <rPh sb="4" eb="5">
      <t>ヒ</t>
    </rPh>
    <rPh sb="9" eb="11">
      <t>ゴウケイ</t>
    </rPh>
    <phoneticPr fontId="4"/>
  </si>
  <si>
    <t>(い)</t>
    <phoneticPr fontId="4"/>
  </si>
  <si>
    <t>地域振興費・その３</t>
    <rPh sb="0" eb="2">
      <t>チイキ</t>
    </rPh>
    <rPh sb="2" eb="5">
      <t>シンコウヒ</t>
    </rPh>
    <phoneticPr fontId="4"/>
  </si>
  <si>
    <t>流域下水道事業債(通常分)</t>
    <rPh sb="0" eb="2">
      <t>リュウイキ</t>
    </rPh>
    <rPh sb="2" eb="5">
      <t>ゲスイドウ</t>
    </rPh>
    <rPh sb="5" eb="8">
      <t>ジギョウサイ</t>
    </rPh>
    <rPh sb="9" eb="11">
      <t>ツウジョウ</t>
    </rPh>
    <rPh sb="11" eb="12">
      <t>ブン</t>
    </rPh>
    <phoneticPr fontId="4"/>
  </si>
  <si>
    <t>①</t>
    <phoneticPr fontId="4"/>
  </si>
  <si>
    <t>新設</t>
    <rPh sb="0" eb="2">
      <t>シンセツ</t>
    </rPh>
    <phoneticPr fontId="4"/>
  </si>
  <si>
    <t>②</t>
    <phoneticPr fontId="4"/>
  </si>
  <si>
    <t>更新</t>
    <rPh sb="0" eb="2">
      <t>コウシン</t>
    </rPh>
    <phoneticPr fontId="4"/>
  </si>
  <si>
    <t>(ｱ)～(ﾋ)</t>
    <phoneticPr fontId="4"/>
  </si>
  <si>
    <t>（公営企業会計適用債）</t>
    <rPh sb="1" eb="3">
      <t>コウエイ</t>
    </rPh>
    <rPh sb="3" eb="5">
      <t>キギョウ</t>
    </rPh>
    <rPh sb="5" eb="7">
      <t>カイケイ</t>
    </rPh>
    <rPh sb="7" eb="9">
      <t>テキヨウ</t>
    </rPh>
    <rPh sb="9" eb="10">
      <t>サイ</t>
    </rPh>
    <phoneticPr fontId="2"/>
  </si>
  <si>
    <t>(ﾔ)</t>
    <phoneticPr fontId="4"/>
  </si>
  <si>
    <t>（うち広域化・共同化（56％分））</t>
    <phoneticPr fontId="2"/>
  </si>
  <si>
    <t>（うち流域下水道への接続（63％）分）</t>
    <phoneticPr fontId="2"/>
  </si>
  <si>
    <t>(ｱ)～(ﾈ)</t>
    <phoneticPr fontId="4"/>
  </si>
  <si>
    <t>(c)</t>
  </si>
  <si>
    <t>下水道事業債（旧公害防止対策事業分）</t>
    <rPh sb="0" eb="3">
      <t>ゲスイドウ</t>
    </rPh>
    <rPh sb="3" eb="6">
      <t>ジギョウサイ</t>
    </rPh>
    <rPh sb="7" eb="17">
      <t>キュウコウガイボウシタイサクジギョウブン</t>
    </rPh>
    <phoneticPr fontId="2"/>
  </si>
  <si>
    <t>下水道資本費平準化債</t>
    <rPh sb="0" eb="3">
      <t>ゲスイドウ</t>
    </rPh>
    <rPh sb="3" eb="6">
      <t>シホンヒ</t>
    </rPh>
    <rPh sb="6" eb="9">
      <t>ヘイジュンカ</t>
    </rPh>
    <rPh sb="9" eb="10">
      <t>サイ</t>
    </rPh>
    <phoneticPr fontId="4"/>
  </si>
  <si>
    <t>下水汚泥広域処理事業に係る地方債</t>
    <phoneticPr fontId="4"/>
  </si>
  <si>
    <t>地下鉄事業既特例債・新特例債・新々特例債</t>
    <rPh sb="0" eb="3">
      <t>チカテツ</t>
    </rPh>
    <rPh sb="3" eb="5">
      <t>ジギョウ</t>
    </rPh>
    <rPh sb="5" eb="6">
      <t>キ</t>
    </rPh>
    <rPh sb="6" eb="8">
      <t>トクレイ</t>
    </rPh>
    <rPh sb="8" eb="9">
      <t>サイ</t>
    </rPh>
    <rPh sb="10" eb="11">
      <t>シン</t>
    </rPh>
    <rPh sb="11" eb="13">
      <t>トクレイ</t>
    </rPh>
    <rPh sb="13" eb="14">
      <t>サイ</t>
    </rPh>
    <rPh sb="15" eb="16">
      <t>シン</t>
    </rPh>
    <rPh sb="17" eb="19">
      <t>トクレイ</t>
    </rPh>
    <rPh sb="19" eb="20">
      <t>サイ</t>
    </rPh>
    <phoneticPr fontId="4"/>
  </si>
  <si>
    <t>地下鉄事業続特例債</t>
    <rPh sb="0" eb="3">
      <t>チカテツ</t>
    </rPh>
    <rPh sb="3" eb="5">
      <t>ジギョウ</t>
    </rPh>
    <rPh sb="5" eb="6">
      <t>ゾク</t>
    </rPh>
    <rPh sb="6" eb="9">
      <t>トクレイサイ</t>
    </rPh>
    <phoneticPr fontId="4"/>
  </si>
  <si>
    <t>地下鉄事業再特例債（平成26年度以前同意等分）</t>
    <rPh sb="0" eb="3">
      <t>チカテツ</t>
    </rPh>
    <rPh sb="3" eb="5">
      <t>ジギョウ</t>
    </rPh>
    <rPh sb="5" eb="6">
      <t>サイ</t>
    </rPh>
    <rPh sb="6" eb="9">
      <t>トクレイサイ</t>
    </rPh>
    <phoneticPr fontId="4"/>
  </si>
  <si>
    <t>(k)</t>
    <phoneticPr fontId="2"/>
  </si>
  <si>
    <t>地下鉄事業出資債等</t>
    <rPh sb="0" eb="3">
      <t>チカテツ</t>
    </rPh>
    <rPh sb="3" eb="5">
      <t>ジギョウ</t>
    </rPh>
    <rPh sb="5" eb="7">
      <t>シュッシ</t>
    </rPh>
    <rPh sb="7" eb="8">
      <t>サイ</t>
    </rPh>
    <rPh sb="8" eb="9">
      <t>トウ</t>
    </rPh>
    <phoneticPr fontId="4"/>
  </si>
  <si>
    <t>地下鉄事業出資債等</t>
    <rPh sb="0" eb="3">
      <t>チカテツ</t>
    </rPh>
    <rPh sb="3" eb="5">
      <t>ジギョウ</t>
    </rPh>
    <rPh sb="5" eb="8">
      <t>シュッシサイ</t>
    </rPh>
    <rPh sb="8" eb="9">
      <t>トウ</t>
    </rPh>
    <phoneticPr fontId="4"/>
  </si>
  <si>
    <t>地下鉄緊急整備事業債</t>
    <rPh sb="0" eb="3">
      <t>チカテツ</t>
    </rPh>
    <rPh sb="3" eb="5">
      <t>キンキュウ</t>
    </rPh>
    <rPh sb="5" eb="7">
      <t>セイビ</t>
    </rPh>
    <rPh sb="7" eb="10">
      <t>ジギョウサイ</t>
    </rPh>
    <phoneticPr fontId="4"/>
  </si>
  <si>
    <t>算入率</t>
    <phoneticPr fontId="4"/>
  </si>
  <si>
    <t>公園緑地事業債</t>
    <rPh sb="0" eb="2">
      <t>コウエン</t>
    </rPh>
    <rPh sb="2" eb="4">
      <t>リョクチ</t>
    </rPh>
    <rPh sb="4" eb="7">
      <t>ジギョウサイ</t>
    </rPh>
    <phoneticPr fontId="4"/>
  </si>
  <si>
    <t>自然災害防止事業債</t>
    <rPh sb="0" eb="2">
      <t>シゼン</t>
    </rPh>
    <rPh sb="2" eb="4">
      <t>サイガイ</t>
    </rPh>
    <rPh sb="4" eb="6">
      <t>ボウシ</t>
    </rPh>
    <rPh sb="6" eb="9">
      <t>ジギョウサイ</t>
    </rPh>
    <phoneticPr fontId="4"/>
  </si>
  <si>
    <t>財政力補正係数</t>
    <rPh sb="0" eb="3">
      <t>ザイセイリョク</t>
    </rPh>
    <rPh sb="3" eb="5">
      <t>ホセイ</t>
    </rPh>
    <rPh sb="5" eb="7">
      <t>ケイスウ</t>
    </rPh>
    <phoneticPr fontId="4"/>
  </si>
  <si>
    <t>附表１の⑬</t>
    <phoneticPr fontId="4"/>
  </si>
  <si>
    <t>産炭地域開発就労事業等に係る地方債元利償還金</t>
    <rPh sb="0" eb="2">
      <t>サンタン</t>
    </rPh>
    <rPh sb="2" eb="4">
      <t>チイキ</t>
    </rPh>
    <rPh sb="4" eb="6">
      <t>カイハツ</t>
    </rPh>
    <rPh sb="6" eb="8">
      <t>シュウロウ</t>
    </rPh>
    <rPh sb="8" eb="10">
      <t>ジギョウ</t>
    </rPh>
    <rPh sb="10" eb="11">
      <t>トウ</t>
    </rPh>
    <rPh sb="12" eb="13">
      <t>カカ</t>
    </rPh>
    <rPh sb="14" eb="16">
      <t>チホウ</t>
    </rPh>
    <rPh sb="16" eb="17">
      <t>サイ</t>
    </rPh>
    <rPh sb="17" eb="19">
      <t>ガンリ</t>
    </rPh>
    <rPh sb="19" eb="22">
      <t>ショウカンキン</t>
    </rPh>
    <phoneticPr fontId="4"/>
  </si>
  <si>
    <t>住宅宅地関連公共施設整備促進事業債及び住宅市街地総合整備促進事業債</t>
    <rPh sb="0" eb="2">
      <t>ジュウタク</t>
    </rPh>
    <rPh sb="2" eb="4">
      <t>タクチ</t>
    </rPh>
    <rPh sb="4" eb="6">
      <t>カンレン</t>
    </rPh>
    <rPh sb="6" eb="8">
      <t>コウキョウ</t>
    </rPh>
    <rPh sb="8" eb="10">
      <t>シセツ</t>
    </rPh>
    <rPh sb="10" eb="12">
      <t>セイビ</t>
    </rPh>
    <rPh sb="12" eb="14">
      <t>ソクシン</t>
    </rPh>
    <rPh sb="14" eb="17">
      <t>ジギョウサイ</t>
    </rPh>
    <rPh sb="17" eb="18">
      <t>オヨ</t>
    </rPh>
    <rPh sb="19" eb="21">
      <t>ジュウタク</t>
    </rPh>
    <rPh sb="21" eb="24">
      <t>シガイチ</t>
    </rPh>
    <rPh sb="24" eb="26">
      <t>ソウゴウ</t>
    </rPh>
    <rPh sb="26" eb="28">
      <t>セイビ</t>
    </rPh>
    <rPh sb="28" eb="30">
      <t>ソクシン</t>
    </rPh>
    <rPh sb="30" eb="33">
      <t>ジギョウサイ</t>
    </rPh>
    <phoneticPr fontId="4"/>
  </si>
  <si>
    <t>① 街路事業分以外</t>
    <rPh sb="2" eb="4">
      <t>ガイロ</t>
    </rPh>
    <rPh sb="4" eb="7">
      <t>ジギョウブン</t>
    </rPh>
    <rPh sb="7" eb="9">
      <t>イガイ</t>
    </rPh>
    <phoneticPr fontId="2"/>
  </si>
  <si>
    <t>② 街路事業分</t>
    <rPh sb="2" eb="4">
      <t>ガイロ</t>
    </rPh>
    <rPh sb="4" eb="7">
      <t>ジギョウブン</t>
    </rPh>
    <phoneticPr fontId="2"/>
  </si>
  <si>
    <t>(ﾈ)</t>
    <phoneticPr fontId="2"/>
  </si>
  <si>
    <t>(ﾉ)</t>
    <phoneticPr fontId="2"/>
  </si>
  <si>
    <t>(ｱ)～(ﾉ)</t>
    <phoneticPr fontId="4"/>
  </si>
  <si>
    <t>新幹線鉄道整備事業債</t>
    <rPh sb="0" eb="3">
      <t>シンカンセン</t>
    </rPh>
    <rPh sb="3" eb="5">
      <t>テツドウ</t>
    </rPh>
    <rPh sb="5" eb="7">
      <t>セイビ</t>
    </rPh>
    <rPh sb="7" eb="9">
      <t>ジギョウ</t>
    </rPh>
    <rPh sb="9" eb="10">
      <t>サイ</t>
    </rPh>
    <phoneticPr fontId="4"/>
  </si>
  <si>
    <t>8年度</t>
    <rPh sb="1" eb="3">
      <t>ネンド</t>
    </rPh>
    <phoneticPr fontId="4"/>
  </si>
  <si>
    <t>9年度</t>
    <rPh sb="1" eb="3">
      <t>ネンド</t>
    </rPh>
    <phoneticPr fontId="4"/>
  </si>
  <si>
    <t>10年度</t>
    <rPh sb="2" eb="4">
      <t>ネンド</t>
    </rPh>
    <phoneticPr fontId="4"/>
  </si>
  <si>
    <t>(ﾅ)</t>
    <phoneticPr fontId="2"/>
  </si>
  <si>
    <t>附表２の⑨</t>
    <rPh sb="0" eb="2">
      <t>フヒョウ</t>
    </rPh>
    <phoneticPr fontId="4"/>
  </si>
  <si>
    <t>地域住宅交付金事業債</t>
    <rPh sb="0" eb="2">
      <t>チイキ</t>
    </rPh>
    <rPh sb="2" eb="4">
      <t>ジュウタク</t>
    </rPh>
    <rPh sb="4" eb="7">
      <t>コウフキン</t>
    </rPh>
    <rPh sb="7" eb="9">
      <t>ジギョウ</t>
    </rPh>
    <rPh sb="9" eb="10">
      <t>サイ</t>
    </rPh>
    <phoneticPr fontId="4"/>
  </si>
  <si>
    <t>地震防災対策事業に充てた地方債（従来分）</t>
    <rPh sb="0" eb="2">
      <t>ジシン</t>
    </rPh>
    <rPh sb="2" eb="4">
      <t>ボウサイ</t>
    </rPh>
    <rPh sb="4" eb="6">
      <t>タイサク</t>
    </rPh>
    <rPh sb="6" eb="8">
      <t>ジギョウ</t>
    </rPh>
    <rPh sb="9" eb="10">
      <t>ア</t>
    </rPh>
    <rPh sb="12" eb="15">
      <t>チホウサイ</t>
    </rPh>
    <rPh sb="16" eb="18">
      <t>ジュウライ</t>
    </rPh>
    <rPh sb="18" eb="19">
      <t>ブン</t>
    </rPh>
    <phoneticPr fontId="4"/>
  </si>
  <si>
    <t>地震防災対策事業に充てた地方債（Ｉｓ値０．３未満）</t>
    <rPh sb="0" eb="2">
      <t>ジシン</t>
    </rPh>
    <rPh sb="2" eb="4">
      <t>ボウサイ</t>
    </rPh>
    <rPh sb="4" eb="6">
      <t>タイサク</t>
    </rPh>
    <rPh sb="6" eb="8">
      <t>ジギョウ</t>
    </rPh>
    <rPh sb="9" eb="10">
      <t>ア</t>
    </rPh>
    <rPh sb="12" eb="15">
      <t>チホウサイ</t>
    </rPh>
    <rPh sb="18" eb="19">
      <t>チ</t>
    </rPh>
    <rPh sb="22" eb="24">
      <t>ミマン</t>
    </rPh>
    <phoneticPr fontId="4"/>
  </si>
  <si>
    <t>建築基準法施行令に基づく非構造部材の補強事業(幼稚園及び特別支援学校</t>
    <rPh sb="0" eb="2">
      <t>ケンチク</t>
    </rPh>
    <rPh sb="2" eb="5">
      <t>キジュンホウ</t>
    </rPh>
    <rPh sb="5" eb="8">
      <t>セコウレイ</t>
    </rPh>
    <rPh sb="9" eb="10">
      <t>モト</t>
    </rPh>
    <rPh sb="12" eb="13">
      <t>ヒ</t>
    </rPh>
    <rPh sb="13" eb="15">
      <t>コウゾウ</t>
    </rPh>
    <rPh sb="15" eb="17">
      <t>ブザイ</t>
    </rPh>
    <rPh sb="18" eb="20">
      <t>ホキョウ</t>
    </rPh>
    <rPh sb="20" eb="22">
      <t>ジギョウ</t>
    </rPh>
    <phoneticPr fontId="4"/>
  </si>
  <si>
    <t>の特定天井に限る。)に充てた地方債</t>
    <phoneticPr fontId="2"/>
  </si>
  <si>
    <t>の特定天井以外)に充てた地方債</t>
    <rPh sb="5" eb="7">
      <t>イガイ</t>
    </rPh>
    <phoneticPr fontId="2"/>
  </si>
  <si>
    <t>特別支援学校に係る学校教育施設等整備事業債等（大規模改造（単独）分）</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1">
      <t>ジギョウサイ</t>
    </rPh>
    <rPh sb="21" eb="22">
      <t>トウ</t>
    </rPh>
    <rPh sb="23" eb="26">
      <t>ダイキボ</t>
    </rPh>
    <rPh sb="26" eb="28">
      <t>カイゾウ</t>
    </rPh>
    <rPh sb="29" eb="31">
      <t>タンドク</t>
    </rPh>
    <rPh sb="32" eb="33">
      <t>ブン</t>
    </rPh>
    <phoneticPr fontId="2"/>
  </si>
  <si>
    <t>に充てた地方債</t>
    <rPh sb="1" eb="2">
      <t>ア</t>
    </rPh>
    <rPh sb="4" eb="7">
      <t>チホウサイ</t>
    </rPh>
    <phoneticPr fontId="4"/>
  </si>
  <si>
    <t>特別支援学校に係る学校教育施設等整備事業（補強事業分）に</t>
    <rPh sb="0" eb="2">
      <t>トクベツ</t>
    </rPh>
    <rPh sb="2" eb="4">
      <t>シエン</t>
    </rPh>
    <rPh sb="4" eb="6">
      <t>ガッコウ</t>
    </rPh>
    <rPh sb="7" eb="8">
      <t>カカワ</t>
    </rPh>
    <rPh sb="9" eb="11">
      <t>ガッコウ</t>
    </rPh>
    <rPh sb="11" eb="13">
      <t>キョウイク</t>
    </rPh>
    <rPh sb="13" eb="16">
      <t>シセツナド</t>
    </rPh>
    <rPh sb="16" eb="18">
      <t>セイビ</t>
    </rPh>
    <rPh sb="18" eb="20">
      <t>ジギョウ</t>
    </rPh>
    <rPh sb="21" eb="23">
      <t>ホキョウ</t>
    </rPh>
    <rPh sb="23" eb="25">
      <t>ジギョウ</t>
    </rPh>
    <rPh sb="25" eb="26">
      <t>ブン</t>
    </rPh>
    <phoneticPr fontId="4"/>
  </si>
  <si>
    <t>充てた地方債</t>
    <phoneticPr fontId="2"/>
  </si>
  <si>
    <t>特別支援学校に係る学校教育施設等整備事業債等（防災機能強化事業分）</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1">
      <t>ジギョウサイ</t>
    </rPh>
    <rPh sb="21" eb="22">
      <t>トウ</t>
    </rPh>
    <rPh sb="23" eb="25">
      <t>ボウサイ</t>
    </rPh>
    <rPh sb="25" eb="27">
      <t>キノウ</t>
    </rPh>
    <rPh sb="27" eb="29">
      <t>キョウカ</t>
    </rPh>
    <rPh sb="29" eb="31">
      <t>ジギョウ</t>
    </rPh>
    <rPh sb="31" eb="32">
      <t>ブン</t>
    </rPh>
    <phoneticPr fontId="2"/>
  </si>
  <si>
    <t>特別支援学校に係る学校教育施設等整備事業債等（公立学校情報通信</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1">
      <t>ジギョウサイ</t>
    </rPh>
    <rPh sb="21" eb="22">
      <t>トウ</t>
    </rPh>
    <rPh sb="23" eb="27">
      <t>コウリツガッコウ</t>
    </rPh>
    <rPh sb="27" eb="31">
      <t>ジョウホウツウシン</t>
    </rPh>
    <phoneticPr fontId="2"/>
  </si>
  <si>
    <t>ネットワーク環境施設整備）に充てた地方債</t>
    <rPh sb="14" eb="15">
      <t>ア</t>
    </rPh>
    <rPh sb="17" eb="20">
      <t>チホウサイ</t>
    </rPh>
    <phoneticPr fontId="4"/>
  </si>
  <si>
    <t>(af)</t>
    <phoneticPr fontId="4"/>
  </si>
  <si>
    <t>第三ｾｸﾀｰ地下鉄･ﾓﾉﾚｰﾙ･ﾆｭｰﾀｳﾝ鉄道等に係る一般会計出資債･補助金債</t>
    <rPh sb="0" eb="1">
      <t>ダイ</t>
    </rPh>
    <rPh sb="1" eb="2">
      <t>3</t>
    </rPh>
    <rPh sb="6" eb="9">
      <t>チカテツ</t>
    </rPh>
    <rPh sb="22" eb="24">
      <t>テツドウ</t>
    </rPh>
    <rPh sb="24" eb="25">
      <t>トウ</t>
    </rPh>
    <rPh sb="26" eb="27">
      <t>カカ</t>
    </rPh>
    <rPh sb="28" eb="30">
      <t>イッパン</t>
    </rPh>
    <rPh sb="30" eb="32">
      <t>カイケイ</t>
    </rPh>
    <rPh sb="32" eb="35">
      <t>シュッシサイ</t>
    </rPh>
    <rPh sb="36" eb="39">
      <t>ホジョキン</t>
    </rPh>
    <rPh sb="39" eb="40">
      <t>サイ</t>
    </rPh>
    <phoneticPr fontId="4"/>
  </si>
  <si>
    <t>6年度</t>
    <rPh sb="1" eb="3">
      <t>ネンド</t>
    </rPh>
    <phoneticPr fontId="4"/>
  </si>
  <si>
    <t>7年度</t>
    <rPh sb="1" eb="3">
      <t>ネンド</t>
    </rPh>
    <phoneticPr fontId="4"/>
  </si>
  <si>
    <t>(13以降採択分)</t>
    <rPh sb="3" eb="5">
      <t>イコウ</t>
    </rPh>
    <rPh sb="5" eb="7">
      <t>サイタク</t>
    </rPh>
    <rPh sb="7" eb="8">
      <t>ブン</t>
    </rPh>
    <phoneticPr fontId="4"/>
  </si>
  <si>
    <t>(上記以外分)</t>
    <rPh sb="1" eb="3">
      <t>ジョウキ</t>
    </rPh>
    <rPh sb="3" eb="5">
      <t>イガイ</t>
    </rPh>
    <rPh sb="5" eb="6">
      <t>ブン</t>
    </rPh>
    <phoneticPr fontId="4"/>
  </si>
  <si>
    <t>(ag)</t>
    <phoneticPr fontId="4"/>
  </si>
  <si>
    <t>一般補助施設整備等事業債（沖縄振興特別推進交付金事業分）</t>
    <rPh sb="0" eb="2">
      <t>イッパン</t>
    </rPh>
    <rPh sb="2" eb="4">
      <t>ホジョ</t>
    </rPh>
    <rPh sb="4" eb="6">
      <t>シセツ</t>
    </rPh>
    <rPh sb="6" eb="8">
      <t>セイビ</t>
    </rPh>
    <rPh sb="8" eb="9">
      <t>トウ</t>
    </rPh>
    <rPh sb="9" eb="12">
      <t>ジギョウサイ</t>
    </rPh>
    <rPh sb="13" eb="15">
      <t>オキナワ</t>
    </rPh>
    <rPh sb="15" eb="17">
      <t>シンコウ</t>
    </rPh>
    <rPh sb="17" eb="19">
      <t>トクベツ</t>
    </rPh>
    <rPh sb="19" eb="21">
      <t>スイシン</t>
    </rPh>
    <rPh sb="21" eb="24">
      <t>コウフキン</t>
    </rPh>
    <rPh sb="24" eb="27">
      <t>ジギョウブン</t>
    </rPh>
    <phoneticPr fontId="4"/>
  </si>
  <si>
    <t>(ah)</t>
    <phoneticPr fontId="4"/>
  </si>
  <si>
    <t>一般単独(一般）事業債（地域鉄道対策事業分）</t>
    <rPh sb="0" eb="2">
      <t>イッパン</t>
    </rPh>
    <rPh sb="2" eb="4">
      <t>タンドク</t>
    </rPh>
    <rPh sb="5" eb="7">
      <t>イッパン</t>
    </rPh>
    <rPh sb="8" eb="11">
      <t>ジギョウサイ</t>
    </rPh>
    <rPh sb="12" eb="14">
      <t>チイキ</t>
    </rPh>
    <rPh sb="14" eb="16">
      <t>テツドウ</t>
    </rPh>
    <rPh sb="16" eb="18">
      <t>タイサク</t>
    </rPh>
    <rPh sb="18" eb="21">
      <t>ジギョウブン</t>
    </rPh>
    <phoneticPr fontId="4"/>
  </si>
  <si>
    <t>新たな設備投資分</t>
    <rPh sb="0" eb="1">
      <t>アラ</t>
    </rPh>
    <rPh sb="3" eb="5">
      <t>セツビ</t>
    </rPh>
    <rPh sb="5" eb="8">
      <t>トウシブン</t>
    </rPh>
    <phoneticPr fontId="4"/>
  </si>
  <si>
    <t>ＪＲからの譲渡資産分</t>
    <rPh sb="5" eb="7">
      <t>ジョウト</t>
    </rPh>
    <rPh sb="7" eb="9">
      <t>シサン</t>
    </rPh>
    <rPh sb="9" eb="10">
      <t>ブン</t>
    </rPh>
    <phoneticPr fontId="4"/>
  </si>
  <si>
    <t>並行在来線以外</t>
    <rPh sb="0" eb="2">
      <t>ヘイコウ</t>
    </rPh>
    <rPh sb="2" eb="5">
      <t>ザイライセン</t>
    </rPh>
    <rPh sb="5" eb="7">
      <t>イガイ</t>
    </rPh>
    <phoneticPr fontId="4"/>
  </si>
  <si>
    <t>(ﾒ)</t>
  </si>
  <si>
    <t>(ﾓ)</t>
  </si>
  <si>
    <t>(ﾔ)</t>
  </si>
  <si>
    <t>(ﾕ)</t>
  </si>
  <si>
    <t>(ﾖ)</t>
  </si>
  <si>
    <t>(ﾗ)</t>
  </si>
  <si>
    <t>(ﾘ)</t>
  </si>
  <si>
    <t>(ﾙ)</t>
  </si>
  <si>
    <t>(ﾚ)</t>
    <phoneticPr fontId="2"/>
  </si>
  <si>
    <t>(ﾛ)</t>
  </si>
  <si>
    <t>(ﾜ)</t>
  </si>
  <si>
    <t>(ｦ)</t>
  </si>
  <si>
    <t>(ﾝ)</t>
  </si>
  <si>
    <t>(ｱｱ)</t>
  </si>
  <si>
    <t>(ｱｲ)</t>
  </si>
  <si>
    <t>(ｱｳ)</t>
  </si>
  <si>
    <t>(ｱｴ)</t>
    <phoneticPr fontId="2"/>
  </si>
  <si>
    <t>(ｱｵ)</t>
    <phoneticPr fontId="2"/>
  </si>
  <si>
    <t>(ai)</t>
    <phoneticPr fontId="4"/>
  </si>
  <si>
    <t>一般単独（一般）事業債（被災施設復旧関連事業分）</t>
    <rPh sb="0" eb="2">
      <t>イッパン</t>
    </rPh>
    <rPh sb="2" eb="4">
      <t>タンドク</t>
    </rPh>
    <rPh sb="5" eb="7">
      <t>イッパン</t>
    </rPh>
    <rPh sb="8" eb="11">
      <t>ジギョウサイ</t>
    </rPh>
    <rPh sb="12" eb="14">
      <t>ヒサイ</t>
    </rPh>
    <rPh sb="14" eb="16">
      <t>シセツ</t>
    </rPh>
    <rPh sb="16" eb="18">
      <t>フッキュウ</t>
    </rPh>
    <rPh sb="18" eb="20">
      <t>カンレン</t>
    </rPh>
    <rPh sb="20" eb="23">
      <t>ジギョウブン</t>
    </rPh>
    <phoneticPr fontId="4"/>
  </si>
  <si>
    <t>(aj)</t>
    <phoneticPr fontId="4"/>
  </si>
  <si>
    <t>一般補助施設整備等事業債（奄美群島振興交付金事業分）</t>
    <rPh sb="0" eb="2">
      <t>イッパン</t>
    </rPh>
    <rPh sb="2" eb="4">
      <t>ホジョ</t>
    </rPh>
    <rPh sb="4" eb="6">
      <t>シセツ</t>
    </rPh>
    <rPh sb="6" eb="8">
      <t>セイビ</t>
    </rPh>
    <rPh sb="8" eb="9">
      <t>トウ</t>
    </rPh>
    <rPh sb="9" eb="12">
      <t>ジギョウサイ</t>
    </rPh>
    <rPh sb="13" eb="15">
      <t>アマミ</t>
    </rPh>
    <rPh sb="15" eb="17">
      <t>グントウ</t>
    </rPh>
    <rPh sb="17" eb="19">
      <t>シンコウ</t>
    </rPh>
    <rPh sb="19" eb="22">
      <t>コウフキン</t>
    </rPh>
    <rPh sb="22" eb="25">
      <t>ジギョウブン</t>
    </rPh>
    <phoneticPr fontId="4"/>
  </si>
  <si>
    <t>(ak)</t>
    <phoneticPr fontId="4"/>
  </si>
  <si>
    <t>地域公共交通再構築事業債（鉄道事業再構築事業分）に充てた地方債</t>
    <rPh sb="0" eb="2">
      <t>チイキ</t>
    </rPh>
    <rPh sb="2" eb="4">
      <t>コウキョウ</t>
    </rPh>
    <rPh sb="4" eb="6">
      <t>コウツウ</t>
    </rPh>
    <rPh sb="6" eb="7">
      <t>サイ</t>
    </rPh>
    <rPh sb="7" eb="9">
      <t>コウチク</t>
    </rPh>
    <rPh sb="9" eb="11">
      <t>ジギョウ</t>
    </rPh>
    <rPh sb="11" eb="12">
      <t>サイ</t>
    </rPh>
    <rPh sb="22" eb="23">
      <t>ブン</t>
    </rPh>
    <rPh sb="25" eb="26">
      <t>ア</t>
    </rPh>
    <rPh sb="28" eb="31">
      <t>チホウサイ</t>
    </rPh>
    <phoneticPr fontId="2"/>
  </si>
  <si>
    <t>(al)</t>
    <phoneticPr fontId="4"/>
  </si>
  <si>
    <t>地域振興費･その３合計</t>
    <rPh sb="0" eb="2">
      <t>チイキ</t>
    </rPh>
    <rPh sb="2" eb="4">
      <t>シンコウ</t>
    </rPh>
    <rPh sb="4" eb="5">
      <t>ヒ</t>
    </rPh>
    <rPh sb="9" eb="11">
      <t>ゴウケイ</t>
    </rPh>
    <phoneticPr fontId="4"/>
  </si>
  <si>
    <t>(う)</t>
    <phoneticPr fontId="4"/>
  </si>
  <si>
    <t>(あ)～(う)</t>
    <phoneticPr fontId="4"/>
  </si>
  <si>
    <t>地域振興費合計</t>
    <rPh sb="0" eb="2">
      <t>チイキ</t>
    </rPh>
    <rPh sb="2" eb="4">
      <t>シンコウ</t>
    </rPh>
    <rPh sb="4" eb="5">
      <t>ヒ</t>
    </rPh>
    <rPh sb="5" eb="7">
      <t>ゴウケイ</t>
    </rPh>
    <phoneticPr fontId="4"/>
  </si>
  <si>
    <t>自然災害防止事業債　財政力補正係数算出</t>
    <rPh sb="0" eb="2">
      <t>シゼン</t>
    </rPh>
    <rPh sb="2" eb="4">
      <t>サイガイ</t>
    </rPh>
    <rPh sb="4" eb="6">
      <t>ボウシ</t>
    </rPh>
    <rPh sb="6" eb="8">
      <t>ジギョウ</t>
    </rPh>
    <rPh sb="8" eb="9">
      <t>サイ</t>
    </rPh>
    <rPh sb="10" eb="13">
      <t>ザイセイリョク</t>
    </rPh>
    <rPh sb="13" eb="15">
      <t>ホセイ</t>
    </rPh>
    <rPh sb="15" eb="17">
      <t>ケイスウ</t>
    </rPh>
    <rPh sb="17" eb="19">
      <t>サンシュツ</t>
    </rPh>
    <phoneticPr fontId="2"/>
  </si>
  <si>
    <t>【附表１】</t>
    <phoneticPr fontId="2"/>
  </si>
  <si>
    <t>財政力補正係数算出表（千円未満四捨五入）</t>
  </si>
  <si>
    <t>令和４年度標準財政収入額</t>
    <rPh sb="0" eb="2">
      <t>レイワ</t>
    </rPh>
    <phoneticPr fontId="2"/>
  </si>
  <si>
    <t>令和５年度標準財政収入額</t>
    <rPh sb="0" eb="2">
      <t>レイワ</t>
    </rPh>
    <phoneticPr fontId="2"/>
  </si>
  <si>
    <t>千円</t>
  </si>
  <si>
    <t>①　</t>
  </si>
  <si>
    <t>②　</t>
  </si>
  <si>
    <t>③　</t>
  </si>
  <si>
    <t>小　　　計　（①＋②＋③）</t>
  </si>
  <si>
    <t>④　</t>
  </si>
  <si>
    <t>　④　×　１／３</t>
  </si>
  <si>
    <t>⑤　</t>
  </si>
  <si>
    <t>（千円未満四捨五入）</t>
  </si>
  <si>
    <t>⑥　</t>
  </si>
  <si>
    <t>　⑥／⑤</t>
  </si>
  <si>
    <t>⑦　</t>
  </si>
  <si>
    <t>（小数点以下３位未満四捨五入）</t>
  </si>
  <si>
    <t>⑦　×　10,000</t>
  </si>
  <si>
    <t>⑧　</t>
  </si>
  <si>
    <t>（小数点以下四捨五入）</t>
  </si>
  <si>
    <t>⑧　の　数　値</t>
  </si>
  <si>
    <t>乗 率</t>
  </si>
  <si>
    <t>⑧×⑨</t>
  </si>
  <si>
    <t>⑩</t>
  </si>
  <si>
    <t>定　数</t>
  </si>
  <si>
    <t>⑩－⑪</t>
  </si>
  <si>
    <t>⑫</t>
  </si>
  <si>
    <t>⑫／⑧</t>
  </si>
  <si>
    <t>⑨</t>
  </si>
  <si>
    <t>（掛け放し）</t>
  </si>
  <si>
    <t>⑪</t>
  </si>
  <si>
    <t>（端数整理しない）</t>
  </si>
  <si>
    <t>⑬</t>
  </si>
  <si>
    <t>100以下</t>
  </si>
  <si>
    <t>1.000</t>
  </si>
  <si>
    <t>100超110以下</t>
  </si>
  <si>
    <t>８．０</t>
  </si>
  <si>
    <t>７００</t>
  </si>
  <si>
    <t>110超120以下</t>
  </si>
  <si>
    <t>４．０</t>
  </si>
  <si>
    <t>２６０</t>
  </si>
  <si>
    <t>120超130以下</t>
  </si>
  <si>
    <t>３．０</t>
  </si>
  <si>
    <t>１４０</t>
  </si>
  <si>
    <t>130超150以下</t>
  </si>
  <si>
    <t>２．５</t>
  </si>
  <si>
    <t>　７５</t>
  </si>
  <si>
    <t>150超</t>
  </si>
  <si>
    <t>２．０</t>
  </si>
  <si>
    <t>　　０</t>
  </si>
  <si>
    <t>（注）　⑬は小数点以下３位未満を四捨五入すること。</t>
  </si>
  <si>
    <t>整備新幹線に係る事業費補正割増係数算出表</t>
    <rPh sb="0" eb="2">
      <t>セイビ</t>
    </rPh>
    <rPh sb="2" eb="5">
      <t>シンカンセン</t>
    </rPh>
    <rPh sb="6" eb="7">
      <t>カカ</t>
    </rPh>
    <rPh sb="8" eb="11">
      <t>ジギョウヒ</t>
    </rPh>
    <rPh sb="11" eb="13">
      <t>ホセイ</t>
    </rPh>
    <rPh sb="13" eb="15">
      <t>ワリマシ</t>
    </rPh>
    <rPh sb="15" eb="17">
      <t>ケイスウ</t>
    </rPh>
    <rPh sb="17" eb="19">
      <t>サンシュツ</t>
    </rPh>
    <rPh sb="19" eb="20">
      <t>ヒョウ</t>
    </rPh>
    <phoneticPr fontId="2"/>
  </si>
  <si>
    <t>【附表２】</t>
  </si>
  <si>
    <t>○</t>
  </si>
  <si>
    <t>新幹線鉄道整備事業に充てた地方債</t>
    <phoneticPr fontId="2"/>
  </si>
  <si>
    <t>同意等年度</t>
    <rPh sb="0" eb="2">
      <t>ドウイ</t>
    </rPh>
    <rPh sb="2" eb="3">
      <t>トウ</t>
    </rPh>
    <rPh sb="3" eb="5">
      <t>ネンド</t>
    </rPh>
    <phoneticPr fontId="2"/>
  </si>
  <si>
    <t>同意等額（千円）</t>
    <rPh sb="0" eb="2">
      <t>ドウイ</t>
    </rPh>
    <rPh sb="2" eb="3">
      <t>トウ</t>
    </rPh>
    <rPh sb="3" eb="4">
      <t>ガク</t>
    </rPh>
    <rPh sb="5" eb="7">
      <t>センエン</t>
    </rPh>
    <phoneticPr fontId="2"/>
  </si>
  <si>
    <t>乗　率</t>
  </si>
  <si>
    <t>(ｱ)×(ｲ)</t>
    <phoneticPr fontId="2"/>
  </si>
  <si>
    <t>（千円未満四捨五入）</t>
    <rPh sb="1" eb="3">
      <t>センエン</t>
    </rPh>
    <rPh sb="3" eb="5">
      <t>ミマン</t>
    </rPh>
    <rPh sb="5" eb="9">
      <t>シシャゴニュウ</t>
    </rPh>
    <phoneticPr fontId="2"/>
  </si>
  <si>
    <t>★</t>
    <phoneticPr fontId="2"/>
  </si>
  <si>
    <t>R元</t>
    <rPh sb="0" eb="1">
      <t>モト</t>
    </rPh>
    <phoneticPr fontId="2"/>
  </si>
  <si>
    <t>R2</t>
    <rPh sb="0" eb="1">
      <t>モト</t>
    </rPh>
    <phoneticPr fontId="2"/>
  </si>
  <si>
    <t>R3</t>
    <rPh sb="0" eb="1">
      <t>モト</t>
    </rPh>
    <phoneticPr fontId="2"/>
  </si>
  <si>
    <t>R4</t>
    <rPh sb="0" eb="1">
      <t>モト</t>
    </rPh>
    <phoneticPr fontId="2"/>
  </si>
  <si>
    <t>R5</t>
    <rPh sb="0" eb="1">
      <t>モト</t>
    </rPh>
    <phoneticPr fontId="2"/>
  </si>
  <si>
    <t>　　　　　　計</t>
    <rPh sb="6" eb="7">
      <t>ケイ</t>
    </rPh>
    <phoneticPr fontId="2"/>
  </si>
  <si>
    <t>①</t>
    <phoneticPr fontId="2"/>
  </si>
  <si>
    <t>　①　×　２</t>
    <phoneticPr fontId="2"/>
  </si>
  <si>
    <t>②</t>
    <phoneticPr fontId="2"/>
  </si>
  <si>
    <t>③</t>
    <phoneticPr fontId="2"/>
  </si>
  <si>
    <t>（参考別紙から転記）</t>
    <rPh sb="1" eb="3">
      <t>サンコウ</t>
    </rPh>
    <rPh sb="3" eb="5">
      <t>ベッシ</t>
    </rPh>
    <rPh sb="7" eb="9">
      <t>テンキ</t>
    </rPh>
    <phoneticPr fontId="2"/>
  </si>
  <si>
    <t>　②／③</t>
    <phoneticPr fontId="2"/>
  </si>
  <si>
    <t>④</t>
    <phoneticPr fontId="2"/>
  </si>
  <si>
    <t>（小数点以下４位未満四捨五入）</t>
    <rPh sb="1" eb="4">
      <t>ショウスウテン</t>
    </rPh>
    <rPh sb="4" eb="6">
      <t>イカ</t>
    </rPh>
    <rPh sb="7" eb="8">
      <t>イ</t>
    </rPh>
    <rPh sb="8" eb="10">
      <t>ミマン</t>
    </rPh>
    <rPh sb="10" eb="14">
      <t>シシャゴニュウ</t>
    </rPh>
    <phoneticPr fontId="2"/>
  </si>
  <si>
    <t>　④　×　100</t>
    <phoneticPr fontId="2"/>
  </si>
  <si>
    <t>⑤</t>
    <phoneticPr fontId="2"/>
  </si>
  <si>
    <t>⑤の段階区分</t>
    <rPh sb="2" eb="4">
      <t>ダンカイ</t>
    </rPh>
    <rPh sb="4" eb="6">
      <t>クブン</t>
    </rPh>
    <phoneticPr fontId="2"/>
  </si>
  <si>
    <t>指数</t>
    <rPh sb="0" eb="2">
      <t>シスウ</t>
    </rPh>
    <phoneticPr fontId="2"/>
  </si>
  <si>
    <t>乗率</t>
    <rPh sb="0" eb="2">
      <t>ジョウリツ</t>
    </rPh>
    <phoneticPr fontId="2"/>
  </si>
  <si>
    <t>⑤×⑥</t>
    <phoneticPr fontId="2"/>
  </si>
  <si>
    <t>定数</t>
    <rPh sb="0" eb="2">
      <t>テイスウ</t>
    </rPh>
    <phoneticPr fontId="2"/>
  </si>
  <si>
    <t>⑦＋⑧</t>
    <phoneticPr fontId="2"/>
  </si>
  <si>
    <t>⑥</t>
    <phoneticPr fontId="2"/>
  </si>
  <si>
    <t>⑦</t>
    <phoneticPr fontId="2"/>
  </si>
  <si>
    <t>⑧</t>
    <phoneticPr fontId="2"/>
  </si>
  <si>
    <t>⑨</t>
    <phoneticPr fontId="2"/>
  </si>
  <si>
    <t>　　　  1.00以下</t>
    <rPh sb="9" eb="11">
      <t>イカ</t>
    </rPh>
    <phoneticPr fontId="2"/>
  </si>
  <si>
    <t>-</t>
    <phoneticPr fontId="2"/>
  </si>
  <si>
    <t>1.00超　4.20以下</t>
    <rPh sb="4" eb="5">
      <t>チョウ</t>
    </rPh>
    <rPh sb="10" eb="12">
      <t>イカ</t>
    </rPh>
    <phoneticPr fontId="2"/>
  </si>
  <si>
    <t xml:space="preserve">4.20超　　　　  </t>
    <rPh sb="4" eb="5">
      <t>チョウ</t>
    </rPh>
    <phoneticPr fontId="2"/>
  </si>
  <si>
    <t>（注）　⑦欄は掛け放し、⑨欄は小数点以下３位未満を四捨五入すること。</t>
    <rPh sb="1" eb="2">
      <t>チュウ</t>
    </rPh>
    <rPh sb="5" eb="6">
      <t>ラン</t>
    </rPh>
    <rPh sb="7" eb="8">
      <t>カ</t>
    </rPh>
    <rPh sb="9" eb="10">
      <t>ハナ</t>
    </rPh>
    <rPh sb="13" eb="14">
      <t>ラン</t>
    </rPh>
    <rPh sb="15" eb="18">
      <t>ショウスウテン</t>
    </rPh>
    <rPh sb="18" eb="20">
      <t>イカ</t>
    </rPh>
    <rPh sb="21" eb="22">
      <t>イ</t>
    </rPh>
    <rPh sb="22" eb="24">
      <t>ミマン</t>
    </rPh>
    <rPh sb="25" eb="29">
      <t>シシャゴニュウ</t>
    </rPh>
    <phoneticPr fontId="2"/>
  </si>
  <si>
    <t>歳入欠かん債　財政力係数算出</t>
    <rPh sb="0" eb="2">
      <t>サイニュウ</t>
    </rPh>
    <rPh sb="2" eb="3">
      <t>ケツ</t>
    </rPh>
    <rPh sb="5" eb="6">
      <t>サイ</t>
    </rPh>
    <rPh sb="7" eb="10">
      <t>ザイセイリョク</t>
    </rPh>
    <rPh sb="10" eb="12">
      <t>ケイスウ</t>
    </rPh>
    <rPh sb="12" eb="14">
      <t>サンシュツ</t>
    </rPh>
    <phoneticPr fontId="2"/>
  </si>
  <si>
    <t>【附表３】</t>
    <phoneticPr fontId="2"/>
  </si>
  <si>
    <t>財政力係数算出表（千円未満四捨五入）</t>
    <phoneticPr fontId="2"/>
  </si>
  <si>
    <t>歳入欠かん債同意等年度の標準税収入額</t>
    <rPh sb="0" eb="2">
      <t>サイニュウ</t>
    </rPh>
    <rPh sb="2" eb="3">
      <t>ケツ</t>
    </rPh>
    <rPh sb="5" eb="6">
      <t>サイ</t>
    </rPh>
    <rPh sb="6" eb="8">
      <t>ドウイ</t>
    </rPh>
    <rPh sb="8" eb="9">
      <t>トウ</t>
    </rPh>
    <rPh sb="9" eb="11">
      <t>ネンド</t>
    </rPh>
    <rPh sb="12" eb="14">
      <t>ヒョウジュン</t>
    </rPh>
    <rPh sb="14" eb="16">
      <t>ゼイシュウ</t>
    </rPh>
    <rPh sb="17" eb="18">
      <t>ガク</t>
    </rPh>
    <phoneticPr fontId="2"/>
  </si>
  <si>
    <t>…⑨の数値</t>
    <rPh sb="3" eb="5">
      <t>スウチ</t>
    </rPh>
    <phoneticPr fontId="2"/>
  </si>
  <si>
    <t>歳入欠かん債同意等額</t>
    <rPh sb="0" eb="2">
      <t>サイニュウ</t>
    </rPh>
    <rPh sb="2" eb="3">
      <t>ケツ</t>
    </rPh>
    <rPh sb="5" eb="6">
      <t>サイ</t>
    </rPh>
    <rPh sb="6" eb="8">
      <t>ドウイ</t>
    </rPh>
    <rPh sb="8" eb="10">
      <t>トウガク</t>
    </rPh>
    <phoneticPr fontId="2"/>
  </si>
  <si>
    <r>
      <rPr>
        <sz val="11"/>
        <rFont val="ＭＳ Ｐゴシック"/>
        <family val="3"/>
        <charset val="128"/>
      </rPr>
      <t>②　</t>
    </r>
    <r>
      <rPr>
        <sz val="11"/>
        <rFont val="ＭＳ 明朝"/>
        <family val="1"/>
        <charset val="128"/>
      </rPr>
      <t>歳入欠かん債同意等額</t>
    </r>
    <rPh sb="2" eb="4">
      <t>サイニュウ</t>
    </rPh>
    <rPh sb="4" eb="5">
      <t>ケツ</t>
    </rPh>
    <rPh sb="7" eb="8">
      <t>サイ</t>
    </rPh>
    <rPh sb="8" eb="10">
      <t>ドウイ</t>
    </rPh>
    <rPh sb="10" eb="12">
      <t>トウガク</t>
    </rPh>
    <phoneticPr fontId="2"/>
  </si>
  <si>
    <t>×100,000＝</t>
    <phoneticPr fontId="2"/>
  </si>
  <si>
    <t>･･･③</t>
    <phoneticPr fontId="2"/>
  </si>
  <si>
    <r>
      <rPr>
        <sz val="11"/>
        <rFont val="ＭＳ Ｐゴシック"/>
        <family val="3"/>
        <charset val="128"/>
      </rPr>
      <t>①　②</t>
    </r>
    <r>
      <rPr>
        <sz val="11"/>
        <rFont val="ＭＳ 明朝"/>
        <family val="1"/>
        <charset val="128"/>
      </rPr>
      <t>の同意等年度の標準税収入額</t>
    </r>
    <rPh sb="4" eb="6">
      <t>ドウイ</t>
    </rPh>
    <rPh sb="6" eb="7">
      <t>トウ</t>
    </rPh>
    <rPh sb="7" eb="9">
      <t>ネンド</t>
    </rPh>
    <rPh sb="10" eb="12">
      <t>ヒョウジュン</t>
    </rPh>
    <rPh sb="12" eb="14">
      <t>ゼイシュウ</t>
    </rPh>
    <rPh sb="15" eb="16">
      <t>ガク</t>
    </rPh>
    <phoneticPr fontId="2"/>
  </si>
  <si>
    <t>③　の　数　値</t>
    <phoneticPr fontId="2"/>
  </si>
  <si>
    <t>③×④</t>
    <phoneticPr fontId="2"/>
  </si>
  <si>
    <t>⑤－⑥</t>
    <phoneticPr fontId="2"/>
  </si>
  <si>
    <t>⑦／③</t>
    <phoneticPr fontId="2"/>
  </si>
  <si>
    <t>200以下</t>
    <phoneticPr fontId="2"/>
  </si>
  <si>
    <t>200超400以下</t>
    <phoneticPr fontId="2"/>
  </si>
  <si>
    <t>400超600以下</t>
    <phoneticPr fontId="2"/>
  </si>
  <si>
    <t>600超800以下</t>
    <phoneticPr fontId="2"/>
  </si>
  <si>
    <t>800超1,000以下</t>
    <phoneticPr fontId="2"/>
  </si>
  <si>
    <t>1,000超1,400以下</t>
    <phoneticPr fontId="2"/>
  </si>
  <si>
    <t>1,400超2,000以下</t>
    <phoneticPr fontId="2"/>
  </si>
  <si>
    <t>2,000超3,000以下</t>
    <phoneticPr fontId="2"/>
  </si>
  <si>
    <t>3,000超4,000以下</t>
    <phoneticPr fontId="2"/>
  </si>
  <si>
    <t>4,000超5,000以下</t>
    <phoneticPr fontId="2"/>
  </si>
  <si>
    <t>5,000超6,000以下</t>
    <phoneticPr fontId="2"/>
  </si>
  <si>
    <t>6,000超7,000以下</t>
    <phoneticPr fontId="2"/>
  </si>
  <si>
    <t>7,000超8,000以下</t>
    <phoneticPr fontId="2"/>
  </si>
  <si>
    <t>8,000超10,000以下</t>
    <phoneticPr fontId="2"/>
  </si>
  <si>
    <t>10,000超</t>
    <phoneticPr fontId="2"/>
  </si>
  <si>
    <r>
      <rPr>
        <sz val="11"/>
        <rFont val="ＭＳ Ｐゴシック"/>
        <family val="3"/>
        <charset val="128"/>
      </rPr>
      <t>⑧</t>
    </r>
    <r>
      <rPr>
        <sz val="11"/>
        <rFont val="ＭＳ 明朝"/>
        <family val="1"/>
        <charset val="128"/>
      </rPr>
      <t>は小数点以下３位未満四捨五入</t>
    </r>
    <rPh sb="2" eb="5">
      <t>ショウスウテン</t>
    </rPh>
    <rPh sb="5" eb="7">
      <t>イカ</t>
    </rPh>
    <rPh sb="8" eb="9">
      <t>イ</t>
    </rPh>
    <rPh sb="9" eb="11">
      <t>ミマン</t>
    </rPh>
    <rPh sb="11" eb="15">
      <t>シシャゴニュウ</t>
    </rPh>
    <phoneticPr fontId="2"/>
  </si>
  <si>
    <t>○ 標準税収入額の算出</t>
    <rPh sb="2" eb="4">
      <t>ヒョウジュン</t>
    </rPh>
    <rPh sb="4" eb="6">
      <t>ゼイシュウ</t>
    </rPh>
    <rPh sb="7" eb="8">
      <t>ガク</t>
    </rPh>
    <rPh sb="9" eb="11">
      <t>サンシュツ</t>
    </rPh>
    <phoneticPr fontId="2"/>
  </si>
  <si>
    <t>発行年度の
基準財政収入額</t>
    <rPh sb="0" eb="2">
      <t>ハッコウ</t>
    </rPh>
    <rPh sb="2" eb="4">
      <t>ネンド</t>
    </rPh>
    <rPh sb="6" eb="8">
      <t>キジュン</t>
    </rPh>
    <rPh sb="8" eb="10">
      <t>ザイセイ</t>
    </rPh>
    <rPh sb="10" eb="13">
      <t>シュウニュウガク</t>
    </rPh>
    <phoneticPr fontId="2"/>
  </si>
  <si>
    <t>譲与税計(特別法人事業譲与税を除く)</t>
    <rPh sb="0" eb="3">
      <t>ジョウヨゼイ</t>
    </rPh>
    <rPh sb="3" eb="4">
      <t>ケイ</t>
    </rPh>
    <rPh sb="5" eb="14">
      <t>トクベツホウジンジギョウジョウヨゼイ</t>
    </rPh>
    <phoneticPr fontId="2"/>
  </si>
  <si>
    <t>交通安全対策
特別交付金</t>
    <rPh sb="0" eb="2">
      <t>コウツウ</t>
    </rPh>
    <rPh sb="2" eb="4">
      <t>アンゼン</t>
    </rPh>
    <rPh sb="4" eb="6">
      <t>タイサク</t>
    </rPh>
    <rPh sb="7" eb="9">
      <t>トクベツ</t>
    </rPh>
    <rPh sb="9" eb="12">
      <t>コウフキン</t>
    </rPh>
    <phoneticPr fontId="2"/>
  </si>
  <si>
    <t>道府県民税所得割に係る
税源移譲相当額（三位一体改革分）×0.25</t>
    <rPh sb="20" eb="24">
      <t>サンミイッタイ</t>
    </rPh>
    <rPh sb="24" eb="26">
      <t>カイカク</t>
    </rPh>
    <rPh sb="26" eb="27">
      <t>ブン</t>
    </rPh>
    <phoneticPr fontId="2"/>
  </si>
  <si>
    <t>道府県民税所得割に係る
税源移譲相当額（県費負担教職員分）×0.25</t>
    <rPh sb="20" eb="21">
      <t>ケン</t>
    </rPh>
    <rPh sb="21" eb="22">
      <t>ヒ</t>
    </rPh>
    <rPh sb="22" eb="24">
      <t>フタン</t>
    </rPh>
    <rPh sb="24" eb="27">
      <t>キョウショクイン</t>
    </rPh>
    <rPh sb="27" eb="28">
      <t>ブン</t>
    </rPh>
    <phoneticPr fontId="2"/>
  </si>
  <si>
    <t>地方消費税に係る
税率引上げ分×0.25</t>
    <rPh sb="0" eb="2">
      <t>チホウ</t>
    </rPh>
    <rPh sb="2" eb="5">
      <t>ショウヒゼイ</t>
    </rPh>
    <rPh sb="6" eb="7">
      <t>カカ</t>
    </rPh>
    <phoneticPr fontId="2"/>
  </si>
  <si>
    <t>分離課税所得割交付金</t>
    <phoneticPr fontId="2"/>
  </si>
  <si>
    <t>地方揮発油譲与税、石油ガス譲与税及び自動車重量譲与税の計</t>
    <phoneticPr fontId="2"/>
  </si>
  <si>
    <t>×100/75</t>
    <phoneticPr fontId="2"/>
  </si>
  <si>
    <t>・・・⑨</t>
    <phoneticPr fontId="2"/>
  </si>
  <si>
    <t>※財政力係数の算出</t>
    <rPh sb="1" eb="4">
      <t>ザイセイリョク</t>
    </rPh>
    <rPh sb="4" eb="6">
      <t>ケイスウ</t>
    </rPh>
    <rPh sb="7" eb="9">
      <t>サンシュツ</t>
    </rPh>
    <phoneticPr fontId="2"/>
  </si>
  <si>
    <t>・・・β=⑧</t>
    <phoneticPr fontId="2"/>
  </si>
  <si>
    <t>（公共施設等適正管理推進事業債、公営企業債（脱炭素化事業）及び脱炭素化事業債 財政力補正に係る附表）</t>
    <rPh sb="1" eb="3">
      <t>コウキョウ</t>
    </rPh>
    <rPh sb="3" eb="5">
      <t>シセツ</t>
    </rPh>
    <rPh sb="5" eb="6">
      <t>トウ</t>
    </rPh>
    <rPh sb="6" eb="8">
      <t>テキセイ</t>
    </rPh>
    <rPh sb="8" eb="10">
      <t>カンリ</t>
    </rPh>
    <rPh sb="10" eb="12">
      <t>スイシン</t>
    </rPh>
    <rPh sb="12" eb="14">
      <t>ジギョウ</t>
    </rPh>
    <rPh sb="14" eb="15">
      <t>サイ</t>
    </rPh>
    <rPh sb="16" eb="21">
      <t>コウエイキギョウサイ</t>
    </rPh>
    <rPh sb="22" eb="28">
      <t>ダツタンソカジギョウ</t>
    </rPh>
    <rPh sb="29" eb="30">
      <t>オヨ</t>
    </rPh>
    <rPh sb="31" eb="35">
      <t>ダツタンソカ</t>
    </rPh>
    <rPh sb="35" eb="38">
      <t>ジギョウサイ</t>
    </rPh>
    <rPh sb="39" eb="42">
      <t>ザイセイリョク</t>
    </rPh>
    <rPh sb="42" eb="44">
      <t>ホセイ</t>
    </rPh>
    <rPh sb="45" eb="46">
      <t>カカ</t>
    </rPh>
    <rPh sb="47" eb="49">
      <t>フヒョウ</t>
    </rPh>
    <phoneticPr fontId="2"/>
  </si>
  <si>
    <t>R４基準財政収入額</t>
    <rPh sb="2" eb="4">
      <t>キジュン</t>
    </rPh>
    <rPh sb="4" eb="6">
      <t>ザイセイ</t>
    </rPh>
    <rPh sb="6" eb="9">
      <t>シュウニュウガク</t>
    </rPh>
    <phoneticPr fontId="2"/>
  </si>
  <si>
    <t>R４基準財政需要額</t>
    <rPh sb="2" eb="4">
      <t>キジュン</t>
    </rPh>
    <rPh sb="4" eb="6">
      <t>ザイセイ</t>
    </rPh>
    <rPh sb="6" eb="9">
      <t>ジュヨウガク</t>
    </rPh>
    <phoneticPr fontId="2"/>
  </si>
  <si>
    <t>R５基準財政収入額</t>
    <rPh sb="2" eb="4">
      <t>キジュン</t>
    </rPh>
    <rPh sb="4" eb="6">
      <t>ザイセイ</t>
    </rPh>
    <rPh sb="6" eb="9">
      <t>シュウニュウガク</t>
    </rPh>
    <phoneticPr fontId="2"/>
  </si>
  <si>
    <t>R５基準財政需要額</t>
    <rPh sb="2" eb="4">
      <t>キジュン</t>
    </rPh>
    <rPh sb="4" eb="6">
      <t>ザイセイ</t>
    </rPh>
    <rPh sb="6" eb="9">
      <t>ジュヨウガク</t>
    </rPh>
    <phoneticPr fontId="2"/>
  </si>
  <si>
    <t>（２）－１算入率算式（義務教育施設の大規模改造事業以外）</t>
    <rPh sb="5" eb="8">
      <t>サンニュウリツ</t>
    </rPh>
    <rPh sb="8" eb="10">
      <t>サンシキ</t>
    </rPh>
    <rPh sb="11" eb="13">
      <t>ギム</t>
    </rPh>
    <rPh sb="13" eb="15">
      <t>キョウイク</t>
    </rPh>
    <rPh sb="15" eb="17">
      <t>シセツ</t>
    </rPh>
    <rPh sb="18" eb="21">
      <t>ダイキボ</t>
    </rPh>
    <rPh sb="21" eb="23">
      <t>カイゾウ</t>
    </rPh>
    <rPh sb="23" eb="25">
      <t>ジギョウ</t>
    </rPh>
    <rPh sb="25" eb="27">
      <t>イガイ</t>
    </rPh>
    <phoneticPr fontId="2"/>
  </si>
  <si>
    <t>　（オ）が0.300を下回る場合は0.300、
0.500を上回る場合は0.500とする。</t>
    <phoneticPr fontId="2"/>
  </si>
  <si>
    <t>（２）－２算入率算式（義務教育施設の大規模改造事業）</t>
    <rPh sb="5" eb="8">
      <t>サンニュウリツ</t>
    </rPh>
    <rPh sb="8" eb="10">
      <t>サンシキ</t>
    </rPh>
    <rPh sb="11" eb="13">
      <t>ギム</t>
    </rPh>
    <rPh sb="13" eb="15">
      <t>キョウイク</t>
    </rPh>
    <rPh sb="15" eb="17">
      <t>シセツ</t>
    </rPh>
    <rPh sb="18" eb="21">
      <t>ダイキボ</t>
    </rPh>
    <rPh sb="21" eb="23">
      <t>カイゾウ</t>
    </rPh>
    <rPh sb="23" eb="25">
      <t>ジギョウ</t>
    </rPh>
    <phoneticPr fontId="2"/>
  </si>
  <si>
    <t>　（オ）が0.420を下回る場合は0.420、
0.500を上回る場合は0.500とする。</t>
    <phoneticPr fontId="2"/>
  </si>
  <si>
    <t>・・・（カ）’</t>
    <phoneticPr fontId="2"/>
  </si>
  <si>
    <t>（カ）’</t>
    <phoneticPr fontId="2"/>
  </si>
  <si>
    <t>・・・β</t>
    <phoneticPr fontId="2"/>
  </si>
  <si>
    <t>標準財政規模</t>
    <rPh sb="0" eb="2">
      <t>ヒョウジュン</t>
    </rPh>
    <rPh sb="2" eb="4">
      <t>ザイセイ</t>
    </rPh>
    <rPh sb="4" eb="6">
      <t>キボ</t>
    </rPh>
    <phoneticPr fontId="2"/>
  </si>
  <si>
    <t>（千円）</t>
    <rPh sb="1" eb="3">
      <t>センエン</t>
    </rPh>
    <phoneticPr fontId="2"/>
  </si>
  <si>
    <t xml:space="preserve"> 1  北海道</t>
  </si>
  <si>
    <t xml:space="preserve"> 2　青  森</t>
  </si>
  <si>
    <t xml:space="preserve"> 3　岩  手</t>
  </si>
  <si>
    <t xml:space="preserve"> 4　宮  城</t>
  </si>
  <si>
    <t xml:space="preserve"> 5　秋  田</t>
  </si>
  <si>
    <t xml:space="preserve"> 6　山  形</t>
  </si>
  <si>
    <t xml:space="preserve"> 7  福  島</t>
  </si>
  <si>
    <t xml:space="preserve"> 8　茨  城</t>
  </si>
  <si>
    <t xml:space="preserve"> 9　栃  木</t>
  </si>
  <si>
    <t>10　群  馬</t>
  </si>
  <si>
    <t>11　埼  玉</t>
  </si>
  <si>
    <t>12　千  葉</t>
  </si>
  <si>
    <t>13　東  京</t>
  </si>
  <si>
    <t>14　神奈川</t>
  </si>
  <si>
    <t>15　新  潟</t>
  </si>
  <si>
    <t>16　富  山</t>
  </si>
  <si>
    <t>17　石  川</t>
  </si>
  <si>
    <t>18　福  井</t>
  </si>
  <si>
    <t>19　山  梨</t>
  </si>
  <si>
    <t>20　長  野</t>
  </si>
  <si>
    <t>21　岐  阜</t>
  </si>
  <si>
    <t>22　静  岡</t>
  </si>
  <si>
    <t>23　愛  知</t>
  </si>
  <si>
    <t>24　三  重</t>
  </si>
  <si>
    <t>25　滋  賀</t>
  </si>
  <si>
    <t>26  京  都</t>
  </si>
  <si>
    <t>27　大  阪</t>
  </si>
  <si>
    <t>28　兵  庫</t>
  </si>
  <si>
    <t>29　奈  良</t>
  </si>
  <si>
    <t>30　和歌山</t>
  </si>
  <si>
    <t>31　鳥  取</t>
  </si>
  <si>
    <t>32　島  根</t>
  </si>
  <si>
    <t>33　岡  山</t>
  </si>
  <si>
    <t>34　広  島</t>
  </si>
  <si>
    <t>35　山  口</t>
  </si>
  <si>
    <t>36　徳  島</t>
  </si>
  <si>
    <t>37　香  川</t>
  </si>
  <si>
    <t>38　愛  媛</t>
  </si>
  <si>
    <t>39　高  知</t>
  </si>
  <si>
    <t>40　福  岡</t>
  </si>
  <si>
    <t>41　佐  賀</t>
  </si>
  <si>
    <t>42　長  崎</t>
  </si>
  <si>
    <t>43　熊  本</t>
  </si>
  <si>
    <t>44　大  分</t>
  </si>
  <si>
    <t>45　宮  崎</t>
  </si>
  <si>
    <t>46　鹿児島</t>
  </si>
  <si>
    <t>47　沖  縄</t>
  </si>
  <si>
    <t>合　　計</t>
    <rPh sb="0" eb="1">
      <t>ゴウ</t>
    </rPh>
    <rPh sb="3" eb="4">
      <t>ケイ</t>
    </rPh>
    <phoneticPr fontId="2"/>
  </si>
  <si>
    <t>費目</t>
    <rPh sb="0" eb="2">
      <t>ヒモク</t>
    </rPh>
    <phoneticPr fontId="2"/>
  </si>
  <si>
    <t>公債費（災害復旧費）</t>
    <rPh sb="0" eb="3">
      <t>コウサイヒ</t>
    </rPh>
    <rPh sb="4" eb="6">
      <t>サイガイ</t>
    </rPh>
    <rPh sb="6" eb="9">
      <t>フッキュウヒ</t>
    </rPh>
    <phoneticPr fontId="2"/>
  </si>
  <si>
    <t>　災害復旧費</t>
    <rPh sb="1" eb="3">
      <t>サイガイ</t>
    </rPh>
    <rPh sb="3" eb="6">
      <t>フッキュウヒ</t>
    </rPh>
    <phoneticPr fontId="2"/>
  </si>
  <si>
    <t>区　　分</t>
    <rPh sb="0" eb="1">
      <t>ク</t>
    </rPh>
    <rPh sb="3" eb="4">
      <t>ブン</t>
    </rPh>
    <phoneticPr fontId="2"/>
  </si>
  <si>
    <t>財政力補正係数</t>
    <rPh sb="0" eb="3">
      <t>ザイセイリョク</t>
    </rPh>
    <rPh sb="3" eb="5">
      <t>ホセイ</t>
    </rPh>
    <rPh sb="5" eb="7">
      <t>ケイスウ</t>
    </rPh>
    <phoneticPr fontId="2"/>
  </si>
  <si>
    <t>算入見込額</t>
    <rPh sb="0" eb="2">
      <t>サンニュウ</t>
    </rPh>
    <rPh sb="2" eb="5">
      <t>ミコミガク</t>
    </rPh>
    <phoneticPr fontId="2"/>
  </si>
  <si>
    <t>地方債残高</t>
    <rPh sb="0" eb="3">
      <t>チホウサイ</t>
    </rPh>
    <rPh sb="3" eb="5">
      <t>ザンダカ</t>
    </rPh>
    <phoneticPr fontId="2"/>
  </si>
  <si>
    <t>β又はβ+0.4</t>
    <rPh sb="1" eb="2">
      <t>マタ</t>
    </rPh>
    <phoneticPr fontId="2"/>
  </si>
  <si>
    <t>（千円未満四捨五入）</t>
    <rPh sb="1" eb="2">
      <t>セン</t>
    </rPh>
    <rPh sb="2" eb="5">
      <t>エンミマン</t>
    </rPh>
    <rPh sb="5" eb="9">
      <t>シシャゴニュウ</t>
    </rPh>
    <phoneticPr fontId="2"/>
  </si>
  <si>
    <t>公共災害復旧事業債</t>
    <rPh sb="0" eb="2">
      <t>コウキョウ</t>
    </rPh>
    <rPh sb="2" eb="4">
      <t>サイガイ</t>
    </rPh>
    <rPh sb="4" eb="6">
      <t>フッキュウ</t>
    </rPh>
    <rPh sb="6" eb="9">
      <t>ジギョウサイ</t>
    </rPh>
    <phoneticPr fontId="2"/>
  </si>
  <si>
    <t>単独災害復旧事業債</t>
    <rPh sb="0" eb="2">
      <t>タンドク</t>
    </rPh>
    <rPh sb="2" eb="4">
      <t>サイガイ</t>
    </rPh>
    <rPh sb="4" eb="6">
      <t>フッキュウ</t>
    </rPh>
    <rPh sb="6" eb="9">
      <t>ジギョウサイ</t>
    </rPh>
    <phoneticPr fontId="2"/>
  </si>
  <si>
    <t>小災害債（公共土木分）</t>
    <rPh sb="0" eb="3">
      <t>ショウサイガイ</t>
    </rPh>
    <rPh sb="3" eb="4">
      <t>サイ</t>
    </rPh>
    <rPh sb="5" eb="7">
      <t>コウキョウ</t>
    </rPh>
    <rPh sb="7" eb="9">
      <t>ドボク</t>
    </rPh>
    <rPh sb="9" eb="10">
      <t>フン</t>
    </rPh>
    <phoneticPr fontId="2"/>
  </si>
  <si>
    <t>地盤沈下等対策事業債</t>
    <rPh sb="0" eb="2">
      <t>ジバン</t>
    </rPh>
    <rPh sb="2" eb="4">
      <t>チンカ</t>
    </rPh>
    <rPh sb="4" eb="5">
      <t>トウ</t>
    </rPh>
    <rPh sb="5" eb="7">
      <t>タイサク</t>
    </rPh>
    <rPh sb="7" eb="10">
      <t>ジギョウサイ</t>
    </rPh>
    <phoneticPr fontId="2"/>
  </si>
  <si>
    <t>緊急治山等事業債</t>
    <rPh sb="0" eb="2">
      <t>キンキュウ</t>
    </rPh>
    <rPh sb="2" eb="3">
      <t>オサ</t>
    </rPh>
    <rPh sb="3" eb="4">
      <t>ヤマ</t>
    </rPh>
    <rPh sb="4" eb="5">
      <t>トウ</t>
    </rPh>
    <rPh sb="5" eb="8">
      <t>ジギョウサイ</t>
    </rPh>
    <phoneticPr fontId="2"/>
  </si>
  <si>
    <t>激甚災害対策特別緊急事業債</t>
    <rPh sb="0" eb="2">
      <t>ゲキジン</t>
    </rPh>
    <rPh sb="2" eb="4">
      <t>サイガイ</t>
    </rPh>
    <rPh sb="4" eb="6">
      <t>タイサク</t>
    </rPh>
    <rPh sb="6" eb="8">
      <t>トクベツ</t>
    </rPh>
    <rPh sb="8" eb="10">
      <t>キンキュウ</t>
    </rPh>
    <rPh sb="10" eb="12">
      <t>ジギョウ</t>
    </rPh>
    <rPh sb="12" eb="13">
      <t>サイ</t>
    </rPh>
    <phoneticPr fontId="2"/>
  </si>
  <si>
    <t>特殊土壌対策事業債</t>
    <rPh sb="0" eb="2">
      <t>トクシュ</t>
    </rPh>
    <rPh sb="2" eb="4">
      <t>ドジョウ</t>
    </rPh>
    <rPh sb="4" eb="6">
      <t>タイサク</t>
    </rPh>
    <rPh sb="6" eb="9">
      <t>ジギョウサイ</t>
    </rPh>
    <phoneticPr fontId="2"/>
  </si>
  <si>
    <t>鉱害復旧事業債</t>
    <rPh sb="0" eb="2">
      <t>コウガイ</t>
    </rPh>
    <rPh sb="2" eb="4">
      <t>フッキュウ</t>
    </rPh>
    <rPh sb="4" eb="7">
      <t>ジギョウサイ</t>
    </rPh>
    <phoneticPr fontId="2"/>
  </si>
  <si>
    <t>(ｱ)～(ｸ)
災害復旧費合計</t>
    <rPh sb="8" eb="10">
      <t>サイガイ</t>
    </rPh>
    <rPh sb="10" eb="13">
      <t>フッキュウヒ</t>
    </rPh>
    <rPh sb="13" eb="15">
      <t>ゴウケイ</t>
    </rPh>
    <phoneticPr fontId="2"/>
  </si>
  <si>
    <t>　(災害復旧費　附表)　</t>
    <rPh sb="2" eb="4">
      <t>サイガイ</t>
    </rPh>
    <rPh sb="4" eb="7">
      <t>フッキュウヒ</t>
    </rPh>
    <rPh sb="8" eb="10">
      <t>フヒョウ</t>
    </rPh>
    <phoneticPr fontId="2"/>
  </si>
  <si>
    <t>（１）　指数の算出</t>
    <rPh sb="4" eb="6">
      <t>シスウ</t>
    </rPh>
    <rPh sb="7" eb="9">
      <t>サンシュツ</t>
    </rPh>
    <phoneticPr fontId="2"/>
  </si>
  <si>
    <t>単独復旧事業債</t>
    <rPh sb="0" eb="2">
      <t>タンドク</t>
    </rPh>
    <rPh sb="2" eb="4">
      <t>フッキュウ</t>
    </rPh>
    <rPh sb="4" eb="7">
      <t>ジギョウサイ</t>
    </rPh>
    <phoneticPr fontId="2"/>
  </si>
  <si>
    <t>小災害債（公共土木分）</t>
    <rPh sb="0" eb="1">
      <t>ショウ</t>
    </rPh>
    <rPh sb="1" eb="3">
      <t>サイガイ</t>
    </rPh>
    <rPh sb="3" eb="4">
      <t>サイ</t>
    </rPh>
    <rPh sb="5" eb="7">
      <t>コウキョウ</t>
    </rPh>
    <rPh sb="7" eb="9">
      <t>ドボク</t>
    </rPh>
    <rPh sb="9" eb="10">
      <t>ブン</t>
    </rPh>
    <phoneticPr fontId="2"/>
  </si>
  <si>
    <t>・・・ a</t>
    <phoneticPr fontId="2"/>
  </si>
  <si>
    <t>標準財政収入額</t>
    <rPh sb="0" eb="2">
      <t>ヒョウジュン</t>
    </rPh>
    <rPh sb="2" eb="4">
      <t>ザイセイ</t>
    </rPh>
    <rPh sb="4" eb="7">
      <t>シュウニュウガク</t>
    </rPh>
    <phoneticPr fontId="2"/>
  </si>
  <si>
    <t>(財政力附表の（ケ）)</t>
    <rPh sb="1" eb="4">
      <t>ザイセイリョク</t>
    </rPh>
    <rPh sb="4" eb="6">
      <t>フヒョウ</t>
    </rPh>
    <phoneticPr fontId="2"/>
  </si>
  <si>
    <t>（小数点以下四捨五入）</t>
    <rPh sb="1" eb="4">
      <t>ショウスウテン</t>
    </rPh>
    <rPh sb="4" eb="6">
      <t>イカ</t>
    </rPh>
    <rPh sb="6" eb="10">
      <t>シシャゴニュウ</t>
    </rPh>
    <phoneticPr fontId="2"/>
  </si>
  <si>
    <t>（２）　財政力補正係数の算出</t>
    <rPh sb="4" eb="7">
      <t>ザイセイリョク</t>
    </rPh>
    <rPh sb="7" eb="9">
      <t>ホセイ</t>
    </rPh>
    <rPh sb="9" eb="11">
      <t>ケイスウ</t>
    </rPh>
    <rPh sb="12" eb="14">
      <t>サンシュツ</t>
    </rPh>
    <phoneticPr fontId="2"/>
  </si>
  <si>
    <t>（１）の指数 a の値</t>
    <rPh sb="4" eb="6">
      <t>シスウ</t>
    </rPh>
    <rPh sb="10" eb="11">
      <t>アタイ</t>
    </rPh>
    <phoneticPr fontId="2"/>
  </si>
  <si>
    <t>乗率
b</t>
    <rPh sb="0" eb="2">
      <t>ジョウリツ</t>
    </rPh>
    <phoneticPr fontId="2"/>
  </si>
  <si>
    <t>c=a×b
掛け放し</t>
    <rPh sb="6" eb="7">
      <t>カ</t>
    </rPh>
    <rPh sb="8" eb="9">
      <t>ハナ</t>
    </rPh>
    <phoneticPr fontId="2"/>
  </si>
  <si>
    <t>定数
d</t>
    <rPh sb="0" eb="2">
      <t>テイスウ</t>
    </rPh>
    <phoneticPr fontId="2"/>
  </si>
  <si>
    <t>e=c-d
端数整理なし</t>
    <rPh sb="6" eb="8">
      <t>ハスウ</t>
    </rPh>
    <rPh sb="8" eb="10">
      <t>セイリ</t>
    </rPh>
    <phoneticPr fontId="2"/>
  </si>
  <si>
    <t>財政力補正係数
β＝e/a</t>
    <rPh sb="0" eb="3">
      <t>ザイセイリョク</t>
    </rPh>
    <rPh sb="3" eb="5">
      <t>ホセイ</t>
    </rPh>
    <rPh sb="5" eb="7">
      <t>ケイスウ</t>
    </rPh>
    <phoneticPr fontId="2"/>
  </si>
  <si>
    <t>a</t>
    <phoneticPr fontId="2"/>
  </si>
  <si>
    <t>１００以下</t>
    <rPh sb="3" eb="5">
      <t>イカ</t>
    </rPh>
    <phoneticPr fontId="2"/>
  </si>
  <si>
    <t>１００超２００以下</t>
    <rPh sb="3" eb="4">
      <t>チョウ</t>
    </rPh>
    <rPh sb="7" eb="9">
      <t>イカ</t>
    </rPh>
    <phoneticPr fontId="2"/>
  </si>
  <si>
    <t>２００超３００以下</t>
    <rPh sb="3" eb="4">
      <t>チョウ</t>
    </rPh>
    <rPh sb="7" eb="9">
      <t>イカ</t>
    </rPh>
    <phoneticPr fontId="2"/>
  </si>
  <si>
    <t>３００超４００以下</t>
    <rPh sb="3" eb="4">
      <t>チョウ</t>
    </rPh>
    <rPh sb="7" eb="9">
      <t>イカ</t>
    </rPh>
    <phoneticPr fontId="2"/>
  </si>
  <si>
    <t>４００超５００以下</t>
    <rPh sb="3" eb="4">
      <t>チョウ</t>
    </rPh>
    <rPh sb="7" eb="9">
      <t>イカ</t>
    </rPh>
    <phoneticPr fontId="2"/>
  </si>
  <si>
    <t>５００超７００以下</t>
    <rPh sb="3" eb="4">
      <t>チョウ</t>
    </rPh>
    <rPh sb="7" eb="9">
      <t>イカ</t>
    </rPh>
    <phoneticPr fontId="2"/>
  </si>
  <si>
    <t>７００超1,000以下</t>
    <rPh sb="3" eb="4">
      <t>チョウ</t>
    </rPh>
    <rPh sb="9" eb="11">
      <t>イカ</t>
    </rPh>
    <phoneticPr fontId="2"/>
  </si>
  <si>
    <t>1,000超1,500以下</t>
    <rPh sb="5" eb="6">
      <t>チョウ</t>
    </rPh>
    <rPh sb="11" eb="13">
      <t>イカ</t>
    </rPh>
    <phoneticPr fontId="2"/>
  </si>
  <si>
    <t>1,500超2,000以下</t>
    <rPh sb="5" eb="6">
      <t>チョウ</t>
    </rPh>
    <rPh sb="11" eb="13">
      <t>イカ</t>
    </rPh>
    <phoneticPr fontId="2"/>
  </si>
  <si>
    <t>2,000超2,500以下</t>
    <rPh sb="5" eb="6">
      <t>チョウ</t>
    </rPh>
    <rPh sb="11" eb="13">
      <t>イカ</t>
    </rPh>
    <phoneticPr fontId="2"/>
  </si>
  <si>
    <t>2,500超3,000以下</t>
    <rPh sb="5" eb="6">
      <t>チョウ</t>
    </rPh>
    <rPh sb="11" eb="13">
      <t>イカ</t>
    </rPh>
    <phoneticPr fontId="2"/>
  </si>
  <si>
    <t>3,000超3,500以下</t>
    <rPh sb="5" eb="6">
      <t>チョウ</t>
    </rPh>
    <rPh sb="11" eb="13">
      <t>イカ</t>
    </rPh>
    <phoneticPr fontId="2"/>
  </si>
  <si>
    <t>3,500超4,000以下</t>
    <rPh sb="5" eb="6">
      <t>チョウ</t>
    </rPh>
    <rPh sb="11" eb="13">
      <t>イカ</t>
    </rPh>
    <phoneticPr fontId="2"/>
  </si>
  <si>
    <t>4,000超5,000以下</t>
    <rPh sb="5" eb="6">
      <t>チョウ</t>
    </rPh>
    <rPh sb="11" eb="13">
      <t>イカ</t>
    </rPh>
    <phoneticPr fontId="2"/>
  </si>
  <si>
    <t>5,000超</t>
    <rPh sb="5" eb="6">
      <t>チョウ</t>
    </rPh>
    <phoneticPr fontId="2"/>
  </si>
  <si>
    <t>βは小数点以下3位未満四捨五入</t>
    <rPh sb="2" eb="5">
      <t>ショウスウテン</t>
    </rPh>
    <rPh sb="5" eb="7">
      <t>イカ</t>
    </rPh>
    <rPh sb="8" eb="9">
      <t>イ</t>
    </rPh>
    <rPh sb="9" eb="11">
      <t>ミマン</t>
    </rPh>
    <rPh sb="11" eb="15">
      <t>シシャゴニュウ</t>
    </rPh>
    <phoneticPr fontId="2"/>
  </si>
  <si>
    <t>（３）財政力補正係数の算出</t>
    <rPh sb="3" eb="6">
      <t>ザイセイリョク</t>
    </rPh>
    <rPh sb="6" eb="8">
      <t>ホセイ</t>
    </rPh>
    <rPh sb="8" eb="10">
      <t>ケイスウ</t>
    </rPh>
    <rPh sb="11" eb="13">
      <t>サンシュツ</t>
    </rPh>
    <phoneticPr fontId="2"/>
  </si>
  <si>
    <t>公債費(補正予算債償還費)</t>
    <rPh sb="0" eb="2">
      <t>コウサイ</t>
    </rPh>
    <rPh sb="2" eb="3">
      <t>ヒ</t>
    </rPh>
    <rPh sb="4" eb="6">
      <t>ホセイ</t>
    </rPh>
    <rPh sb="6" eb="8">
      <t>ヨサン</t>
    </rPh>
    <rPh sb="8" eb="9">
      <t>サイ</t>
    </rPh>
    <rPh sb="9" eb="12">
      <t>ショウカンヒ</t>
    </rPh>
    <phoneticPr fontId="4"/>
  </si>
  <si>
    <t>補正予算債償還費（10年度以前許可債に係るもの）</t>
    <rPh sb="0" eb="2">
      <t>ホセイ</t>
    </rPh>
    <rPh sb="2" eb="4">
      <t>ヨサン</t>
    </rPh>
    <rPh sb="4" eb="5">
      <t>サイ</t>
    </rPh>
    <rPh sb="5" eb="8">
      <t>ショウカンヒ</t>
    </rPh>
    <rPh sb="11" eb="13">
      <t>ネンド</t>
    </rPh>
    <rPh sb="13" eb="15">
      <t>イゼン</t>
    </rPh>
    <rPh sb="15" eb="17">
      <t>キョカ</t>
    </rPh>
    <rPh sb="17" eb="18">
      <t>サイ</t>
    </rPh>
    <rPh sb="19" eb="20">
      <t>カカ</t>
    </rPh>
    <phoneticPr fontId="4"/>
  </si>
  <si>
    <t>地方債残高</t>
    <rPh sb="0" eb="3">
      <t>チホウサイ</t>
    </rPh>
    <rPh sb="3" eb="5">
      <t>ザンダカ</t>
    </rPh>
    <phoneticPr fontId="4"/>
  </si>
  <si>
    <t>４年度</t>
    <rPh sb="1" eb="3">
      <t>ネンド</t>
    </rPh>
    <phoneticPr fontId="4"/>
  </si>
  <si>
    <t>５年度</t>
    <rPh sb="1" eb="3">
      <t>ネンド</t>
    </rPh>
    <phoneticPr fontId="4"/>
  </si>
  <si>
    <t>６年度</t>
    <rPh sb="1" eb="3">
      <t>ネンド</t>
    </rPh>
    <phoneticPr fontId="4"/>
  </si>
  <si>
    <t>７年度</t>
    <rPh sb="1" eb="3">
      <t>ネンド</t>
    </rPh>
    <phoneticPr fontId="4"/>
  </si>
  <si>
    <t>８年度</t>
    <rPh sb="1" eb="3">
      <t>ネンド</t>
    </rPh>
    <phoneticPr fontId="4"/>
  </si>
  <si>
    <t>９年度</t>
    <rPh sb="1" eb="3">
      <t>ネンド</t>
    </rPh>
    <phoneticPr fontId="4"/>
  </si>
  <si>
    <t>補正予算債10以前合計</t>
    <rPh sb="0" eb="2">
      <t>ホセイ</t>
    </rPh>
    <rPh sb="2" eb="4">
      <t>ヨサン</t>
    </rPh>
    <rPh sb="4" eb="5">
      <t>サイ</t>
    </rPh>
    <rPh sb="7" eb="9">
      <t>イゼン</t>
    </rPh>
    <rPh sb="9" eb="11">
      <t>ゴウケイ</t>
    </rPh>
    <phoneticPr fontId="4"/>
  </si>
  <si>
    <t>補正予算債償還費（11年度以降同意等債に係るもの）</t>
    <rPh sb="0" eb="2">
      <t>ホセイ</t>
    </rPh>
    <rPh sb="2" eb="4">
      <t>ヨサン</t>
    </rPh>
    <rPh sb="4" eb="5">
      <t>サイ</t>
    </rPh>
    <rPh sb="5" eb="8">
      <t>ショウカンヒ</t>
    </rPh>
    <rPh sb="11" eb="15">
      <t>ネンドイコウ</t>
    </rPh>
    <rPh sb="15" eb="18">
      <t>ドウイナド</t>
    </rPh>
    <rPh sb="18" eb="19">
      <t>サイ</t>
    </rPh>
    <rPh sb="20" eb="21">
      <t>カカ</t>
    </rPh>
    <phoneticPr fontId="4"/>
  </si>
  <si>
    <t>(60.0%分)</t>
    <phoneticPr fontId="4"/>
  </si>
  <si>
    <t>(50.0%分)</t>
    <phoneticPr fontId="4"/>
  </si>
  <si>
    <t>(45.0%分)</t>
    <phoneticPr fontId="4"/>
  </si>
  <si>
    <t>(80.0%分)</t>
    <phoneticPr fontId="4"/>
  </si>
  <si>
    <t>(60.0%分)</t>
    <phoneticPr fontId="2"/>
  </si>
  <si>
    <t>(50.0%分)</t>
    <phoneticPr fontId="2"/>
  </si>
  <si>
    <t>(80.0%分)</t>
    <phoneticPr fontId="2"/>
  </si>
  <si>
    <t>(72.0%分)</t>
    <phoneticPr fontId="2"/>
  </si>
  <si>
    <t>(72.0%分)</t>
  </si>
  <si>
    <t>(ﾚ)</t>
  </si>
  <si>
    <t>(80.0%分)</t>
  </si>
  <si>
    <t>(ｱｲ)</t>
    <phoneticPr fontId="2"/>
  </si>
  <si>
    <t>R6年度</t>
    <rPh sb="2" eb="4">
      <t>ネンド</t>
    </rPh>
    <phoneticPr fontId="4"/>
  </si>
  <si>
    <t>(ｱｳ)</t>
    <phoneticPr fontId="2"/>
  </si>
  <si>
    <t>(ｱｶ)</t>
    <phoneticPr fontId="2"/>
  </si>
  <si>
    <t>公債費(減収補塡債償還費)</t>
    <rPh sb="0" eb="2">
      <t>コウサイ</t>
    </rPh>
    <rPh sb="2" eb="3">
      <t>ヒ</t>
    </rPh>
    <rPh sb="4" eb="6">
      <t>ゲンシュウ</t>
    </rPh>
    <rPh sb="6" eb="7">
      <t>ホ</t>
    </rPh>
    <rPh sb="8" eb="9">
      <t>サイ</t>
    </rPh>
    <rPh sb="9" eb="12">
      <t>ショウカンヒ</t>
    </rPh>
    <phoneticPr fontId="4"/>
  </si>
  <si>
    <t>減収補塡債償還費</t>
    <rPh sb="0" eb="2">
      <t>ゲンシュウ</t>
    </rPh>
    <rPh sb="2" eb="3">
      <t>ホ</t>
    </rPh>
    <rPh sb="4" eb="5">
      <t>サイ</t>
    </rPh>
    <rPh sb="5" eb="8">
      <t>ショウカンヒ</t>
    </rPh>
    <phoneticPr fontId="4"/>
  </si>
  <si>
    <t>政府・従来(75.0%)</t>
    <rPh sb="0" eb="2">
      <t>セイフ</t>
    </rPh>
    <rPh sb="3" eb="5">
      <t>ジュウライ</t>
    </rPh>
    <phoneticPr fontId="2"/>
  </si>
  <si>
    <t>民間・従来(75.0%)</t>
    <rPh sb="0" eb="2">
      <t>ミンカン</t>
    </rPh>
    <rPh sb="3" eb="5">
      <t>ジュウライ</t>
    </rPh>
    <phoneticPr fontId="2"/>
  </si>
  <si>
    <t>政府・拡充(75.0%)</t>
    <rPh sb="0" eb="2">
      <t>セイフ</t>
    </rPh>
    <rPh sb="3" eb="5">
      <t>カクジュウ</t>
    </rPh>
    <phoneticPr fontId="2"/>
  </si>
  <si>
    <t>民間・拡充(75.0%)</t>
    <rPh sb="0" eb="2">
      <t>ミンカン</t>
    </rPh>
    <rPh sb="3" eb="5">
      <t>カクジュウ</t>
    </rPh>
    <phoneticPr fontId="2"/>
  </si>
  <si>
    <t>政府・拡充(100.0%)</t>
    <rPh sb="0" eb="2">
      <t>セイフ</t>
    </rPh>
    <rPh sb="3" eb="5">
      <t>カクジュウ</t>
    </rPh>
    <phoneticPr fontId="2"/>
  </si>
  <si>
    <t>民間・拡充(100.0%)</t>
    <rPh sb="0" eb="2">
      <t>ミンカン</t>
    </rPh>
    <rPh sb="3" eb="5">
      <t>カクジュウ</t>
    </rPh>
    <phoneticPr fontId="2"/>
  </si>
  <si>
    <t>公債費(臨時財政特例対策債償還費)</t>
    <rPh sb="0" eb="2">
      <t>コウサイ</t>
    </rPh>
    <rPh sb="2" eb="3">
      <t>ヒ</t>
    </rPh>
    <rPh sb="4" eb="6">
      <t>リンジ</t>
    </rPh>
    <rPh sb="6" eb="8">
      <t>ザイセイ</t>
    </rPh>
    <rPh sb="8" eb="10">
      <t>トクレイ</t>
    </rPh>
    <rPh sb="10" eb="12">
      <t>タイサク</t>
    </rPh>
    <rPh sb="12" eb="13">
      <t>サイ</t>
    </rPh>
    <rPh sb="13" eb="16">
      <t>ショウカンヒ</t>
    </rPh>
    <phoneticPr fontId="4"/>
  </si>
  <si>
    <t>臨時財政特例債償還費</t>
    <rPh sb="0" eb="2">
      <t>リンジ</t>
    </rPh>
    <rPh sb="2" eb="4">
      <t>ザイセイ</t>
    </rPh>
    <rPh sb="4" eb="7">
      <t>トクレイサイ</t>
    </rPh>
    <rPh sb="7" eb="10">
      <t>ショウカンヒ</t>
    </rPh>
    <phoneticPr fontId="4"/>
  </si>
  <si>
    <t>(AE)</t>
    <phoneticPr fontId="4"/>
  </si>
  <si>
    <t>公債費(財源対策債償還費)</t>
    <rPh sb="0" eb="2">
      <t>コウサイ</t>
    </rPh>
    <rPh sb="2" eb="3">
      <t>ヒ</t>
    </rPh>
    <rPh sb="4" eb="6">
      <t>ザイゲン</t>
    </rPh>
    <rPh sb="6" eb="8">
      <t>タイサク</t>
    </rPh>
    <rPh sb="8" eb="9">
      <t>サイ</t>
    </rPh>
    <rPh sb="9" eb="12">
      <t>ショウカンヒ</t>
    </rPh>
    <phoneticPr fontId="4"/>
  </si>
  <si>
    <t>公債費(減税補塡債償還費)</t>
    <rPh sb="0" eb="2">
      <t>コウサイ</t>
    </rPh>
    <rPh sb="2" eb="3">
      <t>ヒ</t>
    </rPh>
    <rPh sb="4" eb="6">
      <t>ゲンゼイ</t>
    </rPh>
    <rPh sb="6" eb="7">
      <t>ホ</t>
    </rPh>
    <rPh sb="8" eb="9">
      <t>サイ</t>
    </rPh>
    <rPh sb="9" eb="12">
      <t>ショウカンヒ</t>
    </rPh>
    <phoneticPr fontId="4"/>
  </si>
  <si>
    <t>減税減収見込額</t>
    <rPh sb="0" eb="2">
      <t>ゲンゼイ</t>
    </rPh>
    <rPh sb="2" eb="4">
      <t>ゲンシュウ</t>
    </rPh>
    <rPh sb="4" eb="6">
      <t>ミコ</t>
    </rPh>
    <rPh sb="6" eb="7">
      <t>ガク</t>
    </rPh>
    <phoneticPr fontId="4"/>
  </si>
  <si>
    <t>(恒久減税分)</t>
  </si>
  <si>
    <t>(AF)</t>
    <phoneticPr fontId="4"/>
  </si>
  <si>
    <t>公債費(臨時財政対策債償還費)</t>
    <rPh sb="0" eb="2">
      <t>コウサイ</t>
    </rPh>
    <rPh sb="2" eb="3">
      <t>ヒ</t>
    </rPh>
    <rPh sb="4" eb="6">
      <t>リンジ</t>
    </rPh>
    <rPh sb="6" eb="8">
      <t>ザイセイ</t>
    </rPh>
    <rPh sb="8" eb="10">
      <t>タイサク</t>
    </rPh>
    <rPh sb="10" eb="11">
      <t>サイ</t>
    </rPh>
    <rPh sb="11" eb="14">
      <t>ショウカンヒ</t>
    </rPh>
    <phoneticPr fontId="4"/>
  </si>
  <si>
    <t>年　度</t>
    <rPh sb="0" eb="1">
      <t>トシ</t>
    </rPh>
    <rPh sb="2" eb="3">
      <t>ド</t>
    </rPh>
    <phoneticPr fontId="4"/>
  </si>
  <si>
    <t>発行可能額</t>
    <rPh sb="0" eb="2">
      <t>ハッコウ</t>
    </rPh>
    <rPh sb="2" eb="5">
      <t>カノウガク</t>
    </rPh>
    <phoneticPr fontId="4"/>
  </si>
  <si>
    <t>公債費(東日本大震災全国緊急防災施策等債償還費)</t>
    <rPh sb="0" eb="3">
      <t>コウサイヒ</t>
    </rPh>
    <rPh sb="18" eb="19">
      <t>ナド</t>
    </rPh>
    <phoneticPr fontId="4"/>
  </si>
  <si>
    <t>東日本大震災全国緊急防災施策等債償還費</t>
    <rPh sb="14" eb="15">
      <t>ナド</t>
    </rPh>
    <phoneticPr fontId="4"/>
  </si>
  <si>
    <t>全国防災</t>
    <rPh sb="0" eb="2">
      <t>ゼンコク</t>
    </rPh>
    <rPh sb="2" eb="4">
      <t>ボウサイ</t>
    </rPh>
    <phoneticPr fontId="4"/>
  </si>
  <si>
    <t>緊急防災・減災</t>
    <rPh sb="0" eb="2">
      <t>キンキュウ</t>
    </rPh>
    <rPh sb="2" eb="4">
      <t>ボウサイ</t>
    </rPh>
    <rPh sb="5" eb="6">
      <t>ゲン</t>
    </rPh>
    <phoneticPr fontId="4"/>
  </si>
  <si>
    <t>(AH)</t>
    <phoneticPr fontId="4"/>
  </si>
  <si>
    <t>公債費(国土強靭化施策債償還費)</t>
    <rPh sb="0" eb="3">
      <t>コウサイヒ</t>
    </rPh>
    <rPh sb="4" eb="9">
      <t>コクドキョウジンカ</t>
    </rPh>
    <phoneticPr fontId="4"/>
  </si>
  <si>
    <t>国土強靭化施策債償還費</t>
  </si>
  <si>
    <t>防災・減災・国土強靭化緊急対策（50%）</t>
    <rPh sb="0" eb="2">
      <t>ボウサイ</t>
    </rPh>
    <rPh sb="3" eb="5">
      <t>ゲンサイ</t>
    </rPh>
    <rPh sb="6" eb="8">
      <t>コクド</t>
    </rPh>
    <rPh sb="8" eb="10">
      <t>キョウジン</t>
    </rPh>
    <rPh sb="10" eb="11">
      <t>カ</t>
    </rPh>
    <rPh sb="11" eb="13">
      <t>キンキュウ</t>
    </rPh>
    <rPh sb="13" eb="15">
      <t>タイサク</t>
    </rPh>
    <phoneticPr fontId="4"/>
  </si>
  <si>
    <t>防災・減災・国土強靭化緊急対策（60%）</t>
    <rPh sb="0" eb="2">
      <t>ボウサイ</t>
    </rPh>
    <rPh sb="3" eb="5">
      <t>ゲンサイ</t>
    </rPh>
    <rPh sb="6" eb="8">
      <t>コクド</t>
    </rPh>
    <rPh sb="8" eb="10">
      <t>キョウジン</t>
    </rPh>
    <rPh sb="10" eb="11">
      <t>カ</t>
    </rPh>
    <rPh sb="11" eb="13">
      <t>キンキュウ</t>
    </rPh>
    <rPh sb="13" eb="15">
      <t>タイサク</t>
    </rPh>
    <phoneticPr fontId="4"/>
  </si>
  <si>
    <t>③</t>
    <phoneticPr fontId="4"/>
  </si>
  <si>
    <t>緊急自然災害防止対策</t>
    <rPh sb="0" eb="8">
      <t>キンキュウシゼンサイガイボウシ</t>
    </rPh>
    <rPh sb="8" eb="10">
      <t>タイサク</t>
    </rPh>
    <phoneticPr fontId="4"/>
  </si>
  <si>
    <t>(AI)</t>
    <phoneticPr fontId="4"/>
  </si>
  <si>
    <t>公債費(地域改善対策特定事業債償還費)</t>
    <rPh sb="0" eb="3">
      <t>コウサイヒ</t>
    </rPh>
    <rPh sb="4" eb="6">
      <t>チイキ</t>
    </rPh>
    <rPh sb="6" eb="8">
      <t>カイゼン</t>
    </rPh>
    <rPh sb="8" eb="10">
      <t>タイサク</t>
    </rPh>
    <rPh sb="10" eb="12">
      <t>トクテイ</t>
    </rPh>
    <rPh sb="12" eb="15">
      <t>ジギョウサイ</t>
    </rPh>
    <rPh sb="15" eb="18">
      <t>ショウカンヒ</t>
    </rPh>
    <phoneticPr fontId="4"/>
  </si>
  <si>
    <t>(AJ)</t>
    <phoneticPr fontId="4"/>
  </si>
  <si>
    <t>公債費(公害防止事業債償還費)</t>
    <rPh sb="0" eb="3">
      <t>コウサイヒ</t>
    </rPh>
    <rPh sb="4" eb="6">
      <t>コウガイ</t>
    </rPh>
    <rPh sb="6" eb="8">
      <t>ボウシ</t>
    </rPh>
    <rPh sb="8" eb="11">
      <t>ジギョウサイ</t>
    </rPh>
    <rPh sb="11" eb="14">
      <t>ショウカンヒ</t>
    </rPh>
    <phoneticPr fontId="4"/>
  </si>
  <si>
    <t>(AK)</t>
    <phoneticPr fontId="4"/>
  </si>
  <si>
    <t>公債費(石油コンビナート等債償還費)</t>
    <rPh sb="0" eb="3">
      <t>コウサイヒ</t>
    </rPh>
    <rPh sb="4" eb="6">
      <t>セキユ</t>
    </rPh>
    <rPh sb="12" eb="13">
      <t>ナド</t>
    </rPh>
    <rPh sb="13" eb="14">
      <t>サイ</t>
    </rPh>
    <rPh sb="14" eb="17">
      <t>ショウカンヒ</t>
    </rPh>
    <phoneticPr fontId="4"/>
  </si>
  <si>
    <t>(AL)</t>
    <phoneticPr fontId="4"/>
  </si>
  <si>
    <t>公債費(地震対策緊急整備事業債償還費)</t>
    <rPh sb="0" eb="3">
      <t>コウサイヒ</t>
    </rPh>
    <rPh sb="4" eb="6">
      <t>ジシン</t>
    </rPh>
    <rPh sb="6" eb="8">
      <t>タイサク</t>
    </rPh>
    <rPh sb="8" eb="10">
      <t>キンキュウ</t>
    </rPh>
    <rPh sb="10" eb="12">
      <t>セイビ</t>
    </rPh>
    <rPh sb="12" eb="14">
      <t>ジギョウ</t>
    </rPh>
    <rPh sb="14" eb="15">
      <t>サイ</t>
    </rPh>
    <rPh sb="15" eb="18">
      <t>ショウカンヒ</t>
    </rPh>
    <phoneticPr fontId="4"/>
  </si>
  <si>
    <t>(AM)</t>
    <phoneticPr fontId="4"/>
  </si>
  <si>
    <t>公債費(被災者生活再建債償還費)</t>
    <rPh sb="0" eb="3">
      <t>コウサイヒ</t>
    </rPh>
    <rPh sb="4" eb="7">
      <t>ヒサイシャ</t>
    </rPh>
    <rPh sb="7" eb="9">
      <t>セイカツ</t>
    </rPh>
    <rPh sb="9" eb="11">
      <t>サイケン</t>
    </rPh>
    <rPh sb="11" eb="12">
      <t>サイ</t>
    </rPh>
    <rPh sb="12" eb="15">
      <t>ショウカンヒ</t>
    </rPh>
    <phoneticPr fontId="4"/>
  </si>
  <si>
    <t>(AN)</t>
    <phoneticPr fontId="4"/>
  </si>
  <si>
    <t>公債費(原子力発電施設等立地地域振興債償還費)</t>
    <rPh sb="0" eb="3">
      <t>コウサイヒ</t>
    </rPh>
    <rPh sb="4" eb="7">
      <t>ゲンシリョク</t>
    </rPh>
    <rPh sb="7" eb="9">
      <t>ハツデン</t>
    </rPh>
    <rPh sb="9" eb="12">
      <t>シセツナド</t>
    </rPh>
    <rPh sb="12" eb="14">
      <t>リッチ</t>
    </rPh>
    <rPh sb="14" eb="16">
      <t>チイキ</t>
    </rPh>
    <rPh sb="16" eb="18">
      <t>シンコウ</t>
    </rPh>
    <rPh sb="18" eb="19">
      <t>サイ</t>
    </rPh>
    <rPh sb="19" eb="22">
      <t>ショウカンヒ</t>
    </rPh>
    <phoneticPr fontId="4"/>
  </si>
  <si>
    <t>(AO)</t>
    <phoneticPr fontId="4"/>
  </si>
  <si>
    <t>(ｴ)欄の額</t>
    <rPh sb="3" eb="4">
      <t>ラン</t>
    </rPh>
    <rPh sb="5" eb="6">
      <t>ガク</t>
    </rPh>
    <phoneticPr fontId="4"/>
  </si>
  <si>
    <t>令和7年度財政力補正</t>
    <rPh sb="0" eb="2">
      <t>レイワ</t>
    </rPh>
    <rPh sb="3" eb="4">
      <t>ネン</t>
    </rPh>
    <rPh sb="4" eb="5">
      <t>ド</t>
    </rPh>
    <rPh sb="5" eb="8">
      <t>ザイセイリョク</t>
    </rPh>
    <rPh sb="8" eb="10">
      <t>ホセイ</t>
    </rPh>
    <phoneticPr fontId="4"/>
  </si>
  <si>
    <t>(f)</t>
    <phoneticPr fontId="2"/>
  </si>
  <si>
    <t>(g)</t>
    <phoneticPr fontId="2"/>
  </si>
  <si>
    <t>(a)～(g)</t>
    <phoneticPr fontId="4"/>
  </si>
  <si>
    <t>(ｱ)～(ﾔ)</t>
    <phoneticPr fontId="4"/>
  </si>
  <si>
    <t>(ｱ)～(ｸ)</t>
    <phoneticPr fontId="2"/>
  </si>
  <si>
    <t>(ｸ)欄の額</t>
    <rPh sb="3" eb="4">
      <t>ラン</t>
    </rPh>
    <rPh sb="5" eb="6">
      <t>ガク</t>
    </rPh>
    <phoneticPr fontId="4"/>
  </si>
  <si>
    <t>令和７年度財政力補正</t>
    <rPh sb="0" eb="2">
      <t>レイワ</t>
    </rPh>
    <rPh sb="3" eb="4">
      <t>ネン</t>
    </rPh>
    <rPh sb="4" eb="5">
      <t>ド</t>
    </rPh>
    <rPh sb="5" eb="8">
      <t>ザイセイリョク</t>
    </rPh>
    <rPh sb="8" eb="10">
      <t>ホセイ</t>
    </rPh>
    <phoneticPr fontId="4"/>
  </si>
  <si>
    <t>一般補助施設整備等事業債（新しい地方経済・生活環境創生交付金</t>
    <rPh sb="0" eb="2">
      <t>イッパン</t>
    </rPh>
    <rPh sb="2" eb="4">
      <t>ホジョ</t>
    </rPh>
    <rPh sb="4" eb="6">
      <t>シセツ</t>
    </rPh>
    <rPh sb="6" eb="8">
      <t>セイビ</t>
    </rPh>
    <rPh sb="8" eb="9">
      <t>トウ</t>
    </rPh>
    <rPh sb="9" eb="12">
      <t>ジギョウサイ</t>
    </rPh>
    <phoneticPr fontId="4"/>
  </si>
  <si>
    <t>（インフラ整備事業を除く）分（旧まち・ひと・しごと創生交付金事業分））</t>
    <phoneticPr fontId="2"/>
  </si>
  <si>
    <t>28年度同意等に係る
R6年度末地方債残高</t>
    <phoneticPr fontId="2"/>
  </si>
  <si>
    <t>29年度同意等に係る
R6年度末地方債残高</t>
    <phoneticPr fontId="2"/>
  </si>
  <si>
    <t>30年度同意等に係る
R6年度末地方債残高</t>
    <phoneticPr fontId="2"/>
  </si>
  <si>
    <t>R元年度同意等に係る
R6年度末地方債残高</t>
    <rPh sb="1" eb="2">
      <t>モト</t>
    </rPh>
    <phoneticPr fontId="2"/>
  </si>
  <si>
    <t>R2年度同意等に係る
R6年度末地方債残高</t>
    <phoneticPr fontId="2"/>
  </si>
  <si>
    <t>R3年度同意等に係る
R6年度末地方債残高</t>
    <phoneticPr fontId="2"/>
  </si>
  <si>
    <t>R4年度同意等に係る
R6年度末地方債残高</t>
    <phoneticPr fontId="2"/>
  </si>
  <si>
    <t>R5年度同意等に係る
R6年度末地方債残高</t>
    <phoneticPr fontId="2"/>
  </si>
  <si>
    <t>R6年度算出資料P115（オ）欄</t>
    <rPh sb="2" eb="4">
      <t>ネンド</t>
    </rPh>
    <rPh sb="4" eb="6">
      <t>サンシュツ</t>
    </rPh>
    <rPh sb="6" eb="8">
      <t>シリョウ</t>
    </rPh>
    <rPh sb="15" eb="16">
      <t>ラン</t>
    </rPh>
    <phoneticPr fontId="4"/>
  </si>
  <si>
    <t>R6年度同意等に係る
R6年度末地方債残高</t>
    <phoneticPr fontId="2"/>
  </si>
  <si>
    <t>R6年度同意等</t>
    <rPh sb="2" eb="3">
      <t>ネン</t>
    </rPh>
    <rPh sb="3" eb="4">
      <t>ド</t>
    </rPh>
    <rPh sb="4" eb="6">
      <t>ドウイ</t>
    </rPh>
    <rPh sb="6" eb="7">
      <t>トウ</t>
    </rPh>
    <phoneticPr fontId="4"/>
  </si>
  <si>
    <t>(ｱ)～(ｹ) 計</t>
    <rPh sb="8" eb="9">
      <t>ケイ</t>
    </rPh>
    <phoneticPr fontId="2"/>
  </si>
  <si>
    <t>平成28年度に発行する熊本地震に係る歳入欠かん債以外の歳入欠かん債においては、財政力係数に算入率を乗じた結果（小数点第３位未満四捨五入）が0.57を下回る場合は、財政力係数に1.000、算入率に0.570を手入力する。</t>
    <rPh sb="0" eb="2">
      <t>ヘイセイ</t>
    </rPh>
    <rPh sb="4" eb="6">
      <t>ネンド</t>
    </rPh>
    <rPh sb="7" eb="9">
      <t>ハッコウ</t>
    </rPh>
    <rPh sb="11" eb="13">
      <t>クマモト</t>
    </rPh>
    <rPh sb="13" eb="15">
      <t>ジシン</t>
    </rPh>
    <phoneticPr fontId="2"/>
  </si>
  <si>
    <t>（注３）</t>
    <rPh sb="1" eb="2">
      <t>チュウ</t>
    </rPh>
    <phoneticPr fontId="2"/>
  </si>
  <si>
    <t>「能登半島豪雨」とは、令和６年12月27日付け総務省自治財政局地方債課事務連絡「歳入欠かん債及び災害対策債の取扱い等について」で示す「令和６年９月20日から同月23日までの間の豪雨」とし、発行対象団体についても同事務連絡で示すものである（以下、本様式において同じ）。</t>
    <phoneticPr fontId="2"/>
  </si>
  <si>
    <t>（義務教育施設の大規模改造事業に係る事業分のみ）</t>
    <rPh sb="16" eb="17">
      <t>カカ</t>
    </rPh>
    <phoneticPr fontId="2"/>
  </si>
  <si>
    <t>(ｱ)～(ﾌ)</t>
    <phoneticPr fontId="4"/>
  </si>
  <si>
    <t>①＋②＋③＋④</t>
    <phoneticPr fontId="2"/>
  </si>
  <si>
    <t>地下鉄事業再特例債（平成27年度以降同意等分）・再々特例債（令和５年度以降同意等分）</t>
    <rPh sb="0" eb="3">
      <t>チカテツ</t>
    </rPh>
    <rPh sb="3" eb="5">
      <t>ジギョウ</t>
    </rPh>
    <rPh sb="5" eb="6">
      <t>サイ</t>
    </rPh>
    <rPh sb="6" eb="9">
      <t>トクレイサイ</t>
    </rPh>
    <rPh sb="16" eb="18">
      <t>イコウ</t>
    </rPh>
    <rPh sb="24" eb="26">
      <t>サイサイ</t>
    </rPh>
    <rPh sb="26" eb="29">
      <t>トクレイサイ</t>
    </rPh>
    <rPh sb="30" eb="32">
      <t>レイワ</t>
    </rPh>
    <rPh sb="33" eb="35">
      <t>ネンド</t>
    </rPh>
    <rPh sb="35" eb="37">
      <t>イコウ</t>
    </rPh>
    <rPh sb="37" eb="39">
      <t>ドウイ</t>
    </rPh>
    <rPh sb="39" eb="40">
      <t>トウ</t>
    </rPh>
    <rPh sb="40" eb="41">
      <t>ブン</t>
    </rPh>
    <phoneticPr fontId="4"/>
  </si>
  <si>
    <t>(ﾊ)</t>
    <phoneticPr fontId="2"/>
  </si>
  <si>
    <t>(ｱ)～(ﾊ)</t>
    <phoneticPr fontId="4"/>
  </si>
  <si>
    <t>(ｱ)～(ﾍ) 計</t>
    <rPh sb="8" eb="9">
      <t>ケイ</t>
    </rPh>
    <phoneticPr fontId="4"/>
  </si>
  <si>
    <t>(ｱ)～(ﾁ)</t>
    <phoneticPr fontId="4"/>
  </si>
  <si>
    <t>(ｱ)～(ｽ)</t>
    <phoneticPr fontId="4"/>
  </si>
  <si>
    <t>(ｱ)～(ｱｶ)</t>
    <phoneticPr fontId="4"/>
  </si>
  <si>
    <t>特別支援学校に係る学校教育施設等整備事業債等（特別防犯対策施設整備分）</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1">
      <t>ジギョウサイ</t>
    </rPh>
    <rPh sb="21" eb="22">
      <t>トウ</t>
    </rPh>
    <rPh sb="23" eb="25">
      <t>トクベツ</t>
    </rPh>
    <rPh sb="25" eb="27">
      <t>ボウハン</t>
    </rPh>
    <rPh sb="27" eb="29">
      <t>タイサク</t>
    </rPh>
    <rPh sb="29" eb="31">
      <t>シセツ</t>
    </rPh>
    <rPh sb="31" eb="33">
      <t>セイビ</t>
    </rPh>
    <rPh sb="33" eb="34">
      <t>ブン</t>
    </rPh>
    <phoneticPr fontId="2"/>
  </si>
  <si>
    <t>に充てた地方債</t>
    <phoneticPr fontId="2"/>
  </si>
  <si>
    <t>(am)</t>
    <phoneticPr fontId="4"/>
  </si>
  <si>
    <t>一般補助施設整備等事業債（沖縄産業創出支援事業分（沖縄持続可能な交通環境</t>
    <rPh sb="0" eb="2">
      <t>イッパン</t>
    </rPh>
    <rPh sb="2" eb="4">
      <t>ホジョ</t>
    </rPh>
    <rPh sb="4" eb="6">
      <t>シセツ</t>
    </rPh>
    <rPh sb="6" eb="8">
      <t>セイビ</t>
    </rPh>
    <rPh sb="8" eb="9">
      <t>トウ</t>
    </rPh>
    <rPh sb="9" eb="12">
      <t>ジギョウサイ</t>
    </rPh>
    <rPh sb="13" eb="15">
      <t>オキナワ</t>
    </rPh>
    <rPh sb="15" eb="17">
      <t>サンギョウ</t>
    </rPh>
    <rPh sb="17" eb="19">
      <t>ソウシュツ</t>
    </rPh>
    <rPh sb="19" eb="21">
      <t>シエン</t>
    </rPh>
    <rPh sb="21" eb="23">
      <t>ジギョウ</t>
    </rPh>
    <rPh sb="23" eb="24">
      <t>ブン</t>
    </rPh>
    <rPh sb="25" eb="27">
      <t>オキナワ</t>
    </rPh>
    <rPh sb="27" eb="29">
      <t>ジゾク</t>
    </rPh>
    <rPh sb="29" eb="31">
      <t>カノウ</t>
    </rPh>
    <phoneticPr fontId="4"/>
  </si>
  <si>
    <t>構築推進事業））に充てた地方債</t>
  </si>
  <si>
    <t>(an)</t>
    <phoneticPr fontId="4"/>
  </si>
  <si>
    <t>一般補助施設整備等事業債（沖縄観光景観形成支援事業分）に充てた地方債</t>
    <rPh sb="0" eb="2">
      <t>イッパン</t>
    </rPh>
    <rPh sb="2" eb="4">
      <t>ホジョ</t>
    </rPh>
    <rPh sb="4" eb="6">
      <t>シセツ</t>
    </rPh>
    <rPh sb="6" eb="8">
      <t>セイビ</t>
    </rPh>
    <rPh sb="8" eb="9">
      <t>トウ</t>
    </rPh>
    <rPh sb="9" eb="12">
      <t>ジギョウサイ</t>
    </rPh>
    <rPh sb="13" eb="15">
      <t>オキナワ</t>
    </rPh>
    <rPh sb="15" eb="17">
      <t>カンコウ</t>
    </rPh>
    <rPh sb="17" eb="19">
      <t>ケイカン</t>
    </rPh>
    <rPh sb="19" eb="21">
      <t>ケイセイ</t>
    </rPh>
    <rPh sb="21" eb="23">
      <t>シエン</t>
    </rPh>
    <rPh sb="23" eb="25">
      <t>ジギョウ</t>
    </rPh>
    <rPh sb="25" eb="26">
      <t>ブン</t>
    </rPh>
    <phoneticPr fontId="4"/>
  </si>
  <si>
    <t>(ao)</t>
    <phoneticPr fontId="4"/>
  </si>
  <si>
    <t>(a)～(ao)</t>
    <phoneticPr fontId="4"/>
  </si>
  <si>
    <t>令和６年度標準財政収入額</t>
    <rPh sb="0" eb="2">
      <t>レイワ</t>
    </rPh>
    <phoneticPr fontId="2"/>
  </si>
  <si>
    <t>令和７年度　自然災害防止事業元利償還金</t>
    <rPh sb="0" eb="2">
      <t>レイワ</t>
    </rPh>
    <rPh sb="3" eb="5">
      <t>ネンド</t>
    </rPh>
    <rPh sb="5" eb="7">
      <t>ヘイネンド</t>
    </rPh>
    <rPh sb="6" eb="8">
      <t>シゼン</t>
    </rPh>
    <rPh sb="8" eb="10">
      <t>サイガイ</t>
    </rPh>
    <rPh sb="10" eb="12">
      <t>ボウシ</t>
    </rPh>
    <rPh sb="12" eb="14">
      <t>ジギョウ</t>
    </rPh>
    <rPh sb="14" eb="16">
      <t>ガンリ</t>
    </rPh>
    <rPh sb="16" eb="19">
      <t>ショウカンキン</t>
    </rPh>
    <phoneticPr fontId="2"/>
  </si>
  <si>
    <t>R6</t>
    <rPh sb="0" eb="1">
      <t>モト</t>
    </rPh>
    <phoneticPr fontId="2"/>
  </si>
  <si>
    <t>R６基準財政収入額</t>
    <rPh sb="2" eb="4">
      <t>キジュン</t>
    </rPh>
    <rPh sb="4" eb="6">
      <t>ザイセイ</t>
    </rPh>
    <rPh sb="6" eb="9">
      <t>シュウニュウガク</t>
    </rPh>
    <phoneticPr fontId="2"/>
  </si>
  <si>
    <t>R６基準財政需要額</t>
    <rPh sb="2" eb="4">
      <t>キジュン</t>
    </rPh>
    <rPh sb="4" eb="6">
      <t>ザイセイ</t>
    </rPh>
    <rPh sb="6" eb="9">
      <t>ジュヨウガク</t>
    </rPh>
    <phoneticPr fontId="2"/>
  </si>
  <si>
    <t>（参考別紙）令和６年度標準財政規模（再算定後）</t>
    <rPh sb="1" eb="3">
      <t>サンコウ</t>
    </rPh>
    <rPh sb="3" eb="5">
      <t>ベッシ</t>
    </rPh>
    <rPh sb="6" eb="8">
      <t>レイワ</t>
    </rPh>
    <rPh sb="9" eb="11">
      <t>ネンド</t>
    </rPh>
    <rPh sb="11" eb="13">
      <t>ヒョウジュン</t>
    </rPh>
    <rPh sb="13" eb="15">
      <t>ザイセイ</t>
    </rPh>
    <rPh sb="15" eb="17">
      <t>キボ</t>
    </rPh>
    <rPh sb="18" eb="19">
      <t>サイ</t>
    </rPh>
    <rPh sb="19" eb="21">
      <t>サンテイ</t>
    </rPh>
    <rPh sb="21" eb="22">
      <t>ゴ</t>
    </rPh>
    <phoneticPr fontId="2"/>
  </si>
  <si>
    <t>(ｱ)～(ｾ)</t>
  </si>
  <si>
    <t>(ｱ)～(ｾ)</t>
    <phoneticPr fontId="2"/>
  </si>
  <si>
    <t>(ｱ)～(ｻ)</t>
    <phoneticPr fontId="2"/>
  </si>
  <si>
    <t>(ｷ)</t>
    <phoneticPr fontId="23"/>
  </si>
  <si>
    <t>R6年度</t>
    <rPh sb="2" eb="4">
      <t>ネンド</t>
    </rPh>
    <rPh sb="3" eb="4">
      <t>ド</t>
    </rPh>
    <phoneticPr fontId="4"/>
  </si>
  <si>
    <t>こども・子育て支援事業債（子育て関連施設における環境改善事業）</t>
    <rPh sb="4" eb="6">
      <t>コソダ</t>
    </rPh>
    <rPh sb="7" eb="9">
      <t>シエン</t>
    </rPh>
    <rPh sb="9" eb="11">
      <t>ジギョウ</t>
    </rPh>
    <rPh sb="11" eb="12">
      <t>サイ</t>
    </rPh>
    <rPh sb="13" eb="15">
      <t>コソダ</t>
    </rPh>
    <rPh sb="16" eb="18">
      <t>カンレン</t>
    </rPh>
    <rPh sb="18" eb="20">
      <t>シセツ</t>
    </rPh>
    <rPh sb="24" eb="26">
      <t>カンキョウ</t>
    </rPh>
    <rPh sb="26" eb="28">
      <t>カイゼン</t>
    </rPh>
    <rPh sb="28" eb="30">
      <t>ジギョウ</t>
    </rPh>
    <phoneticPr fontId="4"/>
  </si>
  <si>
    <t>港湾事業に係る地方債(10年度以前許可債)に係るR6年度末地方債残高</t>
    <rPh sb="0" eb="2">
      <t>コウワン</t>
    </rPh>
    <rPh sb="2" eb="4">
      <t>ジギョウ</t>
    </rPh>
    <rPh sb="5" eb="6">
      <t>カカ</t>
    </rPh>
    <rPh sb="7" eb="10">
      <t>チホウサイ</t>
    </rPh>
    <rPh sb="22" eb="23">
      <t>カカ</t>
    </rPh>
    <rPh sb="26" eb="29">
      <t>ネンドマツ</t>
    </rPh>
    <rPh sb="29" eb="32">
      <t>チホウサイ</t>
    </rPh>
    <rPh sb="32" eb="34">
      <t>ザンダカ</t>
    </rPh>
    <phoneticPr fontId="4"/>
  </si>
  <si>
    <t>漁港事業に係る地方債(10年度以前許可債)に係るR6年度末地方債残高</t>
    <rPh sb="0" eb="2">
      <t>ギョコウ</t>
    </rPh>
    <rPh sb="2" eb="4">
      <t>ジギョウ</t>
    </rPh>
    <rPh sb="5" eb="6">
      <t>カカ</t>
    </rPh>
    <rPh sb="7" eb="10">
      <t>チホウサイ</t>
    </rPh>
    <rPh sb="22" eb="23">
      <t>カカ</t>
    </rPh>
    <rPh sb="26" eb="29">
      <t>ネンドマツ</t>
    </rPh>
    <rPh sb="29" eb="32">
      <t>チホウサイ</t>
    </rPh>
    <rPh sb="32" eb="34">
      <t>ザンダカ</t>
    </rPh>
    <phoneticPr fontId="4"/>
  </si>
  <si>
    <t>令和５年度再算定における臨時財政対策債償還基金費の額</t>
    <phoneticPr fontId="2"/>
  </si>
  <si>
    <t>(ﾆ)</t>
    <phoneticPr fontId="2"/>
  </si>
  <si>
    <t>(ﾇ)</t>
    <phoneticPr fontId="2"/>
  </si>
  <si>
    <t>(AG)</t>
    <phoneticPr fontId="4"/>
  </si>
  <si>
    <t>令和６年度再算定における臨時財政対策債償還基金費の額</t>
    <phoneticPr fontId="2"/>
  </si>
  <si>
    <t>(ﾅ)－（(ﾆ)－(ﾆ)×0.5）－(ﾇ)</t>
    <phoneticPr fontId="4"/>
  </si>
  <si>
    <t>（(ﾆ)×0.5は小数点以下四捨五入）</t>
    <rPh sb="9" eb="12">
      <t>ショウスウテン</t>
    </rPh>
    <rPh sb="12" eb="14">
      <t>イカ</t>
    </rPh>
    <rPh sb="14" eb="18">
      <t>シシャゴニュウ</t>
    </rPh>
    <phoneticPr fontId="4"/>
  </si>
  <si>
    <t>　　記入すること。</t>
    <phoneticPr fontId="4"/>
  </si>
  <si>
    <t>注２　以下の27～33における脱炭素化事業債の記入する欄は、令和６年４月１日付通知「脱炭素化推進事業債</t>
    <rPh sb="0" eb="1">
      <t>チュウ</t>
    </rPh>
    <rPh sb="3" eb="5">
      <t>イカ</t>
    </rPh>
    <rPh sb="15" eb="22">
      <t>ダツタンソカジギョウサイ</t>
    </rPh>
    <rPh sb="23" eb="25">
      <t>キニュウ</t>
    </rPh>
    <rPh sb="27" eb="28">
      <t>ラン</t>
    </rPh>
    <rPh sb="30" eb="32">
      <t>レイワ</t>
    </rPh>
    <rPh sb="33" eb="34">
      <t>ネン</t>
    </rPh>
    <rPh sb="35" eb="36">
      <t>ガツ</t>
    </rPh>
    <rPh sb="37" eb="38">
      <t>ニチ</t>
    </rPh>
    <rPh sb="38" eb="39">
      <t>ツ</t>
    </rPh>
    <rPh sb="39" eb="41">
      <t>ツウチ</t>
    </rPh>
    <rPh sb="42" eb="43">
      <t>ダツ</t>
    </rPh>
    <rPh sb="43" eb="45">
      <t>タンソ</t>
    </rPh>
    <rPh sb="45" eb="46">
      <t>カ</t>
    </rPh>
    <rPh sb="46" eb="48">
      <t>スイシン</t>
    </rPh>
    <rPh sb="48" eb="50">
      <t>ジギョウ</t>
    </rPh>
    <rPh sb="50" eb="51">
      <t>サイ</t>
    </rPh>
    <phoneticPr fontId="2"/>
  </si>
  <si>
    <t>　　　及び公営企業債（脱炭素化事業）の取扱について」に記載されている（１）対象事業の分類によること。</t>
    <rPh sb="7" eb="10">
      <t>キギョウサイ</t>
    </rPh>
    <rPh sb="11" eb="12">
      <t>ダツ</t>
    </rPh>
    <rPh sb="12" eb="14">
      <t>タンソ</t>
    </rPh>
    <rPh sb="14" eb="15">
      <t>カ</t>
    </rPh>
    <rPh sb="15" eb="17">
      <t>ジギョウ</t>
    </rPh>
    <rPh sb="19" eb="21">
      <t>トリアツカイ</t>
    </rPh>
    <rPh sb="27" eb="29">
      <t>キサイ</t>
    </rPh>
    <rPh sb="37" eb="39">
      <t>タイショウ</t>
    </rPh>
    <rPh sb="39" eb="41">
      <t>ジギョウ</t>
    </rPh>
    <rPh sb="42" eb="44">
      <t>ブンルイ</t>
    </rPh>
    <phoneticPr fontId="2"/>
  </si>
  <si>
    <t>ＰＦＩ事業に伴う施設整備費相当額⑤</t>
    <rPh sb="3" eb="5">
      <t>ジギョウ</t>
    </rPh>
    <rPh sb="6" eb="7">
      <t>トモナ</t>
    </rPh>
    <rPh sb="8" eb="10">
      <t>シセツ</t>
    </rPh>
    <rPh sb="10" eb="12">
      <t>セイビ</t>
    </rPh>
    <rPh sb="12" eb="13">
      <t>ヒ</t>
    </rPh>
    <rPh sb="13" eb="16">
      <t>ソウトウガク</t>
    </rPh>
    <phoneticPr fontId="4"/>
  </si>
  <si>
    <t>R7年度</t>
    <rPh sb="2" eb="4">
      <t>ネンド</t>
    </rPh>
    <phoneticPr fontId="4"/>
  </si>
  <si>
    <t>(l)</t>
    <phoneticPr fontId="2"/>
  </si>
  <si>
    <t>(ad）</t>
    <phoneticPr fontId="4"/>
  </si>
  <si>
    <t>こども・子育て支援事業債（公共施設又は公用施設におけるこども・</t>
    <rPh sb="4" eb="6">
      <t>コソダ</t>
    </rPh>
    <rPh sb="7" eb="9">
      <t>シエン</t>
    </rPh>
    <rPh sb="9" eb="11">
      <t>ジギョウ</t>
    </rPh>
    <rPh sb="11" eb="12">
      <t>サイ</t>
    </rPh>
    <rPh sb="13" eb="15">
      <t>コウキョウ</t>
    </rPh>
    <rPh sb="15" eb="17">
      <t>シセツ</t>
    </rPh>
    <rPh sb="17" eb="18">
      <t>マタ</t>
    </rPh>
    <rPh sb="19" eb="21">
      <t>コウヨウ</t>
    </rPh>
    <rPh sb="21" eb="23">
      <t>シセツ</t>
    </rPh>
    <phoneticPr fontId="4"/>
  </si>
  <si>
    <t>子育て支援機能強化のための改修事業）</t>
    <phoneticPr fontId="2"/>
  </si>
  <si>
    <t>こども・子育て支援事業債（こども・子育て支援機能強化のための</t>
    <rPh sb="4" eb="6">
      <t>コソダ</t>
    </rPh>
    <rPh sb="7" eb="9">
      <t>シエン</t>
    </rPh>
    <rPh sb="9" eb="11">
      <t>ジギョウ</t>
    </rPh>
    <rPh sb="11" eb="12">
      <t>サイ</t>
    </rPh>
    <rPh sb="17" eb="19">
      <t>コソダ</t>
    </rPh>
    <rPh sb="20" eb="22">
      <t>シエン</t>
    </rPh>
    <rPh sb="22" eb="24">
      <t>キノウ</t>
    </rPh>
    <rPh sb="24" eb="26">
      <t>キョウカ</t>
    </rPh>
    <phoneticPr fontId="4"/>
  </si>
  <si>
    <t>公共施設の新築、増築又は改築事業）</t>
    <phoneticPr fontId="2"/>
  </si>
  <si>
    <t>こども・子育て支援事業債（認定こども園の保育所機能又は幼稚園機能</t>
    <rPh sb="4" eb="6">
      <t>コソダ</t>
    </rPh>
    <rPh sb="7" eb="9">
      <t>シエン</t>
    </rPh>
    <rPh sb="9" eb="11">
      <t>ジギョウ</t>
    </rPh>
    <rPh sb="11" eb="12">
      <t>サイ</t>
    </rPh>
    <rPh sb="13" eb="15">
      <t>ニンテイ</t>
    </rPh>
    <rPh sb="18" eb="19">
      <t>エン</t>
    </rPh>
    <rPh sb="20" eb="22">
      <t>ホイク</t>
    </rPh>
    <rPh sb="22" eb="23">
      <t>ジョ</t>
    </rPh>
    <rPh sb="23" eb="25">
      <t>キノウ</t>
    </rPh>
    <rPh sb="25" eb="26">
      <t>マタ</t>
    </rPh>
    <rPh sb="27" eb="30">
      <t>ヨウチエン</t>
    </rPh>
    <rPh sb="30" eb="32">
      <t>キノウ</t>
    </rPh>
    <phoneticPr fontId="4"/>
  </si>
  <si>
    <t>に係る施設等の改修事業、新築、増築又は改築事業）</t>
    <phoneticPr fontId="2"/>
  </si>
  <si>
    <r>
      <t>R</t>
    </r>
    <r>
      <rPr>
        <sz val="11"/>
        <rFont val="ＭＳ Ｐゴシック"/>
        <family val="3"/>
        <charset val="128"/>
      </rPr>
      <t>4基準財政収入額</t>
    </r>
    <rPh sb="2" eb="4">
      <t>キジュン</t>
    </rPh>
    <rPh sb="4" eb="6">
      <t>ザイセイ</t>
    </rPh>
    <rPh sb="6" eb="9">
      <t>シュウニュウガク</t>
    </rPh>
    <phoneticPr fontId="2"/>
  </si>
  <si>
    <r>
      <t>R</t>
    </r>
    <r>
      <rPr>
        <sz val="11"/>
        <rFont val="ＭＳ Ｐゴシック"/>
        <family val="3"/>
        <charset val="128"/>
      </rPr>
      <t>4基準財政需要額</t>
    </r>
    <rPh sb="2" eb="4">
      <t>キジュン</t>
    </rPh>
    <rPh sb="4" eb="6">
      <t>ザイセイ</t>
    </rPh>
    <rPh sb="6" eb="9">
      <t>ジュヨウガク</t>
    </rPh>
    <phoneticPr fontId="2"/>
  </si>
  <si>
    <r>
      <t>R</t>
    </r>
    <r>
      <rPr>
        <sz val="11"/>
        <rFont val="ＭＳ Ｐゴシック"/>
        <family val="3"/>
        <charset val="128"/>
      </rPr>
      <t>5基準財政収入額</t>
    </r>
    <rPh sb="2" eb="4">
      <t>キジュン</t>
    </rPh>
    <rPh sb="4" eb="6">
      <t>ザイセイ</t>
    </rPh>
    <rPh sb="6" eb="9">
      <t>シュウニュウガク</t>
    </rPh>
    <phoneticPr fontId="2"/>
  </si>
  <si>
    <r>
      <t>R</t>
    </r>
    <r>
      <rPr>
        <sz val="11"/>
        <rFont val="ＭＳ Ｐゴシック"/>
        <family val="3"/>
        <charset val="128"/>
      </rPr>
      <t>5基準財政需要額</t>
    </r>
    <rPh sb="2" eb="4">
      <t>キジュン</t>
    </rPh>
    <rPh sb="4" eb="6">
      <t>ザイセイ</t>
    </rPh>
    <rPh sb="6" eb="9">
      <t>ジュヨウガク</t>
    </rPh>
    <phoneticPr fontId="2"/>
  </si>
  <si>
    <r>
      <t>R</t>
    </r>
    <r>
      <rPr>
        <sz val="11"/>
        <rFont val="ＭＳ Ｐゴシック"/>
        <family val="3"/>
        <charset val="128"/>
      </rPr>
      <t>6基準財政収入額</t>
    </r>
    <rPh sb="2" eb="4">
      <t>キジュン</t>
    </rPh>
    <rPh sb="4" eb="6">
      <t>ザイセイ</t>
    </rPh>
    <rPh sb="6" eb="9">
      <t>シュウニュウガク</t>
    </rPh>
    <phoneticPr fontId="2"/>
  </si>
  <si>
    <r>
      <t>R</t>
    </r>
    <r>
      <rPr>
        <sz val="11"/>
        <rFont val="ＭＳ Ｐゴシック"/>
        <family val="3"/>
        <charset val="128"/>
      </rPr>
      <t>6基準財政需要額</t>
    </r>
    <rPh sb="2" eb="4">
      <t>キジュン</t>
    </rPh>
    <rPh sb="4" eb="6">
      <t>ザイセイ</t>
    </rPh>
    <rPh sb="6" eb="9">
      <t>ジュヨウガク</t>
    </rPh>
    <phoneticPr fontId="2"/>
  </si>
  <si>
    <r>
      <t>R</t>
    </r>
    <r>
      <rPr>
        <sz val="11"/>
        <rFont val="ＭＳ Ｐゴシック"/>
        <family val="3"/>
        <charset val="128"/>
      </rPr>
      <t>4：</t>
    </r>
    <phoneticPr fontId="2"/>
  </si>
  <si>
    <r>
      <t>（</t>
    </r>
    <r>
      <rPr>
        <sz val="11"/>
        <rFont val="ＭＳ Ｐゴシック"/>
        <family val="3"/>
        <charset val="128"/>
      </rPr>
      <t>R4算出資料152ﾍﾟｰｼﾞ（ﾅ））</t>
    </r>
    <phoneticPr fontId="2"/>
  </si>
  <si>
    <r>
      <t>（</t>
    </r>
    <r>
      <rPr>
        <sz val="11"/>
        <rFont val="ＭＳ Ｐゴシック"/>
        <family val="3"/>
        <charset val="128"/>
      </rPr>
      <t>R4算出資料152ﾍﾟｰｼﾞ（ﾉ））</t>
    </r>
    <phoneticPr fontId="2"/>
  </si>
  <si>
    <r>
      <t>R</t>
    </r>
    <r>
      <rPr>
        <sz val="11"/>
        <rFont val="ＭＳ Ｐゴシック"/>
        <family val="3"/>
        <charset val="128"/>
      </rPr>
      <t>5：</t>
    </r>
    <phoneticPr fontId="2"/>
  </si>
  <si>
    <r>
      <t>（</t>
    </r>
    <r>
      <rPr>
        <sz val="11"/>
        <rFont val="ＭＳ Ｐゴシック"/>
        <family val="3"/>
        <charset val="128"/>
      </rPr>
      <t>R5算出資料152ﾍﾟｰｼﾞ（ﾅ））</t>
    </r>
    <phoneticPr fontId="2"/>
  </si>
  <si>
    <r>
      <t>（</t>
    </r>
    <r>
      <rPr>
        <sz val="11"/>
        <rFont val="ＭＳ Ｐゴシック"/>
        <family val="3"/>
        <charset val="128"/>
      </rPr>
      <t>R5算出資料152ﾍﾟｰｼﾞ（ﾉ））</t>
    </r>
    <phoneticPr fontId="2"/>
  </si>
  <si>
    <r>
      <t>R</t>
    </r>
    <r>
      <rPr>
        <sz val="11"/>
        <rFont val="ＭＳ Ｐゴシック"/>
        <family val="3"/>
        <charset val="128"/>
      </rPr>
      <t>6：</t>
    </r>
    <phoneticPr fontId="2"/>
  </si>
  <si>
    <r>
      <t>（</t>
    </r>
    <r>
      <rPr>
        <sz val="11"/>
        <rFont val="ＭＳ Ｐゴシック"/>
        <family val="3"/>
        <charset val="128"/>
      </rPr>
      <t>R6算出資料159ﾍﾟｰｼﾞ（ﾆ））</t>
    </r>
    <phoneticPr fontId="2"/>
  </si>
  <si>
    <r>
      <t>（</t>
    </r>
    <r>
      <rPr>
        <sz val="11"/>
        <rFont val="ＭＳ Ｐゴシック"/>
        <family val="3"/>
        <charset val="128"/>
      </rPr>
      <t>R6算出資料159ﾍﾟｰｼﾞ（ﾊ））</t>
    </r>
    <phoneticPr fontId="2"/>
  </si>
  <si>
    <t>河川事業及び砂防事業に係る地方債(10年度以前許可債)に係るR6年度末地方債残高</t>
    <rPh sb="0" eb="2">
      <t>カセン</t>
    </rPh>
    <rPh sb="2" eb="4">
      <t>ジギョウ</t>
    </rPh>
    <rPh sb="4" eb="5">
      <t>オヨ</t>
    </rPh>
    <rPh sb="6" eb="8">
      <t>サボウ</t>
    </rPh>
    <rPh sb="8" eb="10">
      <t>ジギョウ</t>
    </rPh>
    <rPh sb="11" eb="12">
      <t>カカ</t>
    </rPh>
    <rPh sb="13" eb="16">
      <t>チホウサイ</t>
    </rPh>
    <rPh sb="28" eb="29">
      <t>カカ</t>
    </rPh>
    <rPh sb="32" eb="35">
      <t>ネンドマツ</t>
    </rPh>
    <rPh sb="35" eb="38">
      <t>チホウサイ</t>
    </rPh>
    <rPh sb="38" eb="40">
      <t>ザンダカ</t>
    </rPh>
    <phoneticPr fontId="4"/>
  </si>
  <si>
    <r>
      <t>公立病院地方債（災害拠点上乗せ分を含む）(14年度許可債)に係る令和６年度末地方債残高
（附表（</t>
    </r>
    <r>
      <rPr>
        <sz val="11"/>
        <rFont val="ＭＳ Ｐゴシック"/>
        <family val="3"/>
        <charset val="128"/>
      </rPr>
      <t>F</t>
    </r>
    <r>
      <rPr>
        <sz val="11"/>
        <rFont val="ＭＳ ゴシック"/>
        <family val="3"/>
        <charset val="128"/>
      </rPr>
      <t>）参照）</t>
    </r>
    <rPh sb="0" eb="2">
      <t>コウリツ</t>
    </rPh>
    <rPh sb="2" eb="4">
      <t>ビョウイン</t>
    </rPh>
    <rPh sb="8" eb="10">
      <t>サイガイ</t>
    </rPh>
    <rPh sb="10" eb="12">
      <t>キョテン</t>
    </rPh>
    <rPh sb="12" eb="14">
      <t>ウワノ</t>
    </rPh>
    <rPh sb="15" eb="16">
      <t>ブン</t>
    </rPh>
    <rPh sb="17" eb="18">
      <t>フク</t>
    </rPh>
    <rPh sb="45" eb="47">
      <t>フヒョウ</t>
    </rPh>
    <rPh sb="50" eb="52">
      <t>サンショウ</t>
    </rPh>
    <phoneticPr fontId="4"/>
  </si>
  <si>
    <t>（a）～(l)</t>
    <phoneticPr fontId="4"/>
  </si>
  <si>
    <t>(a)～(g)</t>
    <phoneticPr fontId="2"/>
  </si>
  <si>
    <r>
      <t>防災対策事業債(公共施設等耐震化事業分</t>
    </r>
    <r>
      <rPr>
        <sz val="11"/>
        <rFont val="ＭＳ Ｐゴシック"/>
        <family val="3"/>
        <charset val="128"/>
      </rPr>
      <t>)</t>
    </r>
    <rPh sb="0" eb="2">
      <t>ボウサイ</t>
    </rPh>
    <rPh sb="2" eb="4">
      <t>タイサク</t>
    </rPh>
    <rPh sb="4" eb="7">
      <t>ジギョウサイ</t>
    </rPh>
    <rPh sb="8" eb="10">
      <t>コウキョウ</t>
    </rPh>
    <rPh sb="10" eb="12">
      <t>シセツ</t>
    </rPh>
    <rPh sb="12" eb="13">
      <t>トウ</t>
    </rPh>
    <rPh sb="13" eb="16">
      <t>タイシンカ</t>
    </rPh>
    <rPh sb="16" eb="18">
      <t>ジギョウ</t>
    </rPh>
    <rPh sb="18" eb="19">
      <t>ブン</t>
    </rPh>
    <phoneticPr fontId="4"/>
  </si>
  <si>
    <r>
      <t>防災対策事業債(旧緊急防災基盤整備事業</t>
    </r>
    <r>
      <rPr>
        <sz val="11"/>
        <rFont val="ＭＳ Ｐゴシック"/>
        <family val="3"/>
        <charset val="128"/>
      </rPr>
      <t>(</t>
    </r>
    <r>
      <rPr>
        <sz val="11"/>
        <rFont val="ＭＳ ゴシック"/>
        <family val="3"/>
        <charset val="128"/>
      </rPr>
      <t>継続事業分</t>
    </r>
    <r>
      <rPr>
        <sz val="11"/>
        <rFont val="ＭＳ Ｐゴシック"/>
        <family val="3"/>
        <charset val="128"/>
      </rPr>
      <t>))</t>
    </r>
    <rPh sb="0" eb="2">
      <t>ボウサイ</t>
    </rPh>
    <rPh sb="2" eb="4">
      <t>タイサク</t>
    </rPh>
    <rPh sb="4" eb="7">
      <t>ジギョウサイ</t>
    </rPh>
    <rPh sb="8" eb="9">
      <t>キュウ</t>
    </rPh>
    <rPh sb="9" eb="11">
      <t>キンキュウ</t>
    </rPh>
    <rPh sb="11" eb="13">
      <t>ボウサイ</t>
    </rPh>
    <rPh sb="13" eb="15">
      <t>キバン</t>
    </rPh>
    <rPh sb="15" eb="17">
      <t>セイビ</t>
    </rPh>
    <rPh sb="17" eb="19">
      <t>ジギョウ</t>
    </rPh>
    <rPh sb="20" eb="22">
      <t>ケイゾク</t>
    </rPh>
    <rPh sb="22" eb="24">
      <t>ジギョウ</t>
    </rPh>
    <rPh sb="24" eb="25">
      <t>ブン</t>
    </rPh>
    <phoneticPr fontId="4"/>
  </si>
  <si>
    <t>水俣病原因企業に対する金融支援事業債に係るR6年度末地方債残高</t>
    <rPh sb="17" eb="18">
      <t>サイ</t>
    </rPh>
    <rPh sb="19" eb="20">
      <t>カカ</t>
    </rPh>
    <rPh sb="23" eb="26">
      <t>ネンドマツ</t>
    </rPh>
    <rPh sb="26" eb="29">
      <t>チホウサイ</t>
    </rPh>
    <rPh sb="29" eb="31">
      <t>ザンダカ</t>
    </rPh>
    <phoneticPr fontId="4"/>
  </si>
  <si>
    <t>(ｱ)～(ｵ)</t>
    <phoneticPr fontId="4"/>
  </si>
  <si>
    <t>注１　7～9及び11のうち、18～R5年度算入分に係る「施設整備費相当額」欄には、令和６年度普通交付税</t>
    <rPh sb="0" eb="1">
      <t>チュウ</t>
    </rPh>
    <rPh sb="6" eb="7">
      <t>オヨ</t>
    </rPh>
    <rPh sb="19" eb="21">
      <t>ネンド</t>
    </rPh>
    <rPh sb="21" eb="23">
      <t>サンニュウ</t>
    </rPh>
    <rPh sb="23" eb="24">
      <t>ブン</t>
    </rPh>
    <rPh sb="25" eb="26">
      <t>カカ</t>
    </rPh>
    <rPh sb="28" eb="30">
      <t>シセツ</t>
    </rPh>
    <rPh sb="30" eb="33">
      <t>セイビヒ</t>
    </rPh>
    <rPh sb="33" eb="36">
      <t>ソウトウガク</t>
    </rPh>
    <rPh sb="37" eb="38">
      <t>ラン</t>
    </rPh>
    <rPh sb="41" eb="43">
      <t>レイワ</t>
    </rPh>
    <rPh sb="44" eb="46">
      <t>ネンド</t>
    </rPh>
    <rPh sb="46" eb="48">
      <t>フツウ</t>
    </rPh>
    <rPh sb="48" eb="51">
      <t>コウフゼイ</t>
    </rPh>
    <phoneticPr fontId="4"/>
  </si>
  <si>
    <t>　　算出資料112～113頁の該当箇所から転記すること。</t>
    <phoneticPr fontId="4"/>
  </si>
  <si>
    <t>　２　R7年度算入分については、交付税措置対象額として総務省自治行政局地域振興室に認められた額を</t>
    <rPh sb="5" eb="7">
      <t>ネンド</t>
    </rPh>
    <rPh sb="7" eb="9">
      <t>サンニュウ</t>
    </rPh>
    <rPh sb="9" eb="10">
      <t>ブン</t>
    </rPh>
    <rPh sb="16" eb="19">
      <t>コウフゼイ</t>
    </rPh>
    <rPh sb="19" eb="21">
      <t>ソチ</t>
    </rPh>
    <rPh sb="21" eb="24">
      <t>タイショウガク</t>
    </rPh>
    <rPh sb="27" eb="30">
      <t>ソウムショウ</t>
    </rPh>
    <rPh sb="30" eb="32">
      <t>ジチ</t>
    </rPh>
    <rPh sb="32" eb="35">
      <t>ギョウセイキョク</t>
    </rPh>
    <rPh sb="35" eb="37">
      <t>チイキ</t>
    </rPh>
    <rPh sb="37" eb="40">
      <t>シンコウシツ</t>
    </rPh>
    <rPh sb="41" eb="42">
      <t>ミト</t>
    </rPh>
    <rPh sb="46" eb="47">
      <t>ガク</t>
    </rPh>
    <phoneticPr fontId="4"/>
  </si>
  <si>
    <t>熊本地震にかかる平成28年度同意等分、能登半島地震にかかる令和５年度及び令和６年度同意等分及び能登半島豪雨（※注３）にかかる令和６年度分の歳入欠かん債においては、財政力係数に算入率を乗じた結果（小数点第３位未満四捨五入）が0.75を下回る場合は、財政力係数に1.000、算入率に0.750を手入力する。</t>
    <rPh sb="19" eb="25">
      <t>ノトハントウジシン</t>
    </rPh>
    <rPh sb="45" eb="46">
      <t>オヨ</t>
    </rPh>
    <rPh sb="47" eb="51">
      <t>ノトハントウ</t>
    </rPh>
    <rPh sb="51" eb="53">
      <t>ゴウウ</t>
    </rPh>
    <rPh sb="55" eb="56">
      <t>チュウ</t>
    </rPh>
    <rPh sb="62" eb="64">
      <t>レイワ</t>
    </rPh>
    <rPh sb="65" eb="68">
      <t>ネンドブン</t>
    </rPh>
    <rPh sb="69" eb="71">
      <t>サイニュウ</t>
    </rPh>
    <rPh sb="71" eb="72">
      <t>ケツ</t>
    </rPh>
    <rPh sb="74" eb="75">
      <t>サイ</t>
    </rPh>
    <rPh sb="81" eb="84">
      <t>ザイセイリョク</t>
    </rPh>
    <rPh sb="84" eb="86">
      <t>ケイスウ</t>
    </rPh>
    <rPh sb="87" eb="89">
      <t>サンニュウ</t>
    </rPh>
    <rPh sb="89" eb="90">
      <t>リツ</t>
    </rPh>
    <rPh sb="91" eb="92">
      <t>ジョウ</t>
    </rPh>
    <rPh sb="94" eb="96">
      <t>ケッカ</t>
    </rPh>
    <rPh sb="97" eb="100">
      <t>ショウスウテン</t>
    </rPh>
    <rPh sb="100" eb="101">
      <t>ダイ</t>
    </rPh>
    <rPh sb="102" eb="103">
      <t>イ</t>
    </rPh>
    <rPh sb="103" eb="105">
      <t>ミマン</t>
    </rPh>
    <rPh sb="105" eb="109">
      <t>シシャゴニュウ</t>
    </rPh>
    <rPh sb="116" eb="118">
      <t>シタマワ</t>
    </rPh>
    <rPh sb="119" eb="121">
      <t>バアイ</t>
    </rPh>
    <rPh sb="123" eb="126">
      <t>ザイセイリョク</t>
    </rPh>
    <rPh sb="126" eb="128">
      <t>ケイスウ</t>
    </rPh>
    <rPh sb="135" eb="138">
      <t>サンニュウリツ</t>
    </rPh>
    <rPh sb="145" eb="148">
      <t>テニュウリョク</t>
    </rPh>
    <phoneticPr fontId="2"/>
  </si>
  <si>
    <t>災害対策債に係るR6年度末
地方債残高</t>
    <rPh sb="0" eb="2">
      <t>サイガイ</t>
    </rPh>
    <rPh sb="2" eb="4">
      <t>タイサク</t>
    </rPh>
    <rPh sb="4" eb="5">
      <t>サイ</t>
    </rPh>
    <rPh sb="6" eb="7">
      <t>カカ</t>
    </rPh>
    <rPh sb="10" eb="11">
      <t>ネン</t>
    </rPh>
    <rPh sb="11" eb="12">
      <t>ド</t>
    </rPh>
    <rPh sb="12" eb="13">
      <t>マツ</t>
    </rPh>
    <rPh sb="14" eb="17">
      <t>チホウサイ</t>
    </rPh>
    <rPh sb="17" eb="19">
      <t>ザンダカ</t>
    </rPh>
    <phoneticPr fontId="2"/>
  </si>
  <si>
    <t>災害対策債のうち、平成28年熊本地震、平成30年７月豪雨、令和元年台風第15号、令和元年第19号、令和２年７月豪雨、令和６年能登半島地震及び令和６年能登半島豪雨による災害に係る災害廃棄物処理対策、平成28年熊本地震、平成30年７月豪雨による災害に係る中小企業等グループ施設等復旧整備対策並びに令和２年７月豪雨、令和６年能登半島地震及び令和６年能登半島豪雨による災害に係るなりわい再建支援事業に係る災害対策債のみ。</t>
    <rPh sb="0" eb="2">
      <t>サイガイ</t>
    </rPh>
    <rPh sb="2" eb="4">
      <t>タイサク</t>
    </rPh>
    <rPh sb="4" eb="5">
      <t>サイ</t>
    </rPh>
    <rPh sb="58" eb="60">
      <t>レイワ</t>
    </rPh>
    <rPh sb="61" eb="62">
      <t>ネン</t>
    </rPh>
    <rPh sb="62" eb="68">
      <t>ノトハントウジシン</t>
    </rPh>
    <rPh sb="68" eb="69">
      <t>オヨ</t>
    </rPh>
    <rPh sb="70" eb="72">
      <t>レイワ</t>
    </rPh>
    <rPh sb="73" eb="74">
      <t>ネン</t>
    </rPh>
    <rPh sb="74" eb="78">
      <t>ノトハントウ</t>
    </rPh>
    <rPh sb="78" eb="80">
      <t>ゴウウ</t>
    </rPh>
    <rPh sb="165" eb="166">
      <t>オヨ</t>
    </rPh>
    <phoneticPr fontId="2"/>
  </si>
  <si>
    <t>もののうち、令和４年度～令和６年度発行分で省エネ改修等事業に該当するもの</t>
    <rPh sb="6" eb="8">
      <t>レイワ</t>
    </rPh>
    <rPh sb="9" eb="11">
      <t>ネンド</t>
    </rPh>
    <rPh sb="12" eb="14">
      <t>レイワ</t>
    </rPh>
    <rPh sb="15" eb="17">
      <t>ネンド</t>
    </rPh>
    <rPh sb="17" eb="19">
      <t>ハッコウ</t>
    </rPh>
    <rPh sb="19" eb="20">
      <t>ブン</t>
    </rPh>
    <rPh sb="21" eb="22">
      <t>ショウ</t>
    </rPh>
    <rPh sb="24" eb="26">
      <t>カイシュウ</t>
    </rPh>
    <rPh sb="26" eb="27">
      <t>ナド</t>
    </rPh>
    <rPh sb="27" eb="29">
      <t>ジギョウ</t>
    </rPh>
    <rPh sb="30" eb="32">
      <t>ガイトウ</t>
    </rPh>
    <phoneticPr fontId="2"/>
  </si>
  <si>
    <t>(a)～(ag)</t>
    <phoneticPr fontId="4"/>
  </si>
  <si>
    <t>流域下水道事業債(通常分)(10年度以前許可債)に係るR6年度末地方債残高</t>
    <rPh sb="0" eb="2">
      <t>リュウイキ</t>
    </rPh>
    <rPh sb="2" eb="5">
      <t>ゲスイドウ</t>
    </rPh>
    <rPh sb="5" eb="7">
      <t>ジギョウ</t>
    </rPh>
    <rPh sb="7" eb="8">
      <t>サイ</t>
    </rPh>
    <rPh sb="9" eb="11">
      <t>ツウジョウ</t>
    </rPh>
    <rPh sb="11" eb="12">
      <t>ブン</t>
    </rPh>
    <rPh sb="16" eb="18">
      <t>ネンド</t>
    </rPh>
    <rPh sb="18" eb="20">
      <t>イゼン</t>
    </rPh>
    <rPh sb="20" eb="22">
      <t>キョカ</t>
    </rPh>
    <rPh sb="22" eb="23">
      <t>サイ</t>
    </rPh>
    <rPh sb="25" eb="26">
      <t>カカ</t>
    </rPh>
    <rPh sb="29" eb="32">
      <t>ネンドマツ</t>
    </rPh>
    <rPh sb="32" eb="35">
      <t>チホウサイ</t>
    </rPh>
    <rPh sb="35" eb="37">
      <t>ザンダカ</t>
    </rPh>
    <phoneticPr fontId="4"/>
  </si>
  <si>
    <r>
      <t>流域下水道事業債(通常分</t>
    </r>
    <r>
      <rPr>
        <sz val="11"/>
        <rFont val="ＭＳ Ｐゴシック"/>
        <family val="3"/>
        <charset val="128"/>
      </rPr>
      <t>)</t>
    </r>
    <rPh sb="0" eb="2">
      <t>リュウイキ</t>
    </rPh>
    <rPh sb="2" eb="5">
      <t>ゲスイドウ</t>
    </rPh>
    <rPh sb="5" eb="8">
      <t>ジギョウサイ</t>
    </rPh>
    <rPh sb="9" eb="11">
      <t>ツウジョウ</t>
    </rPh>
    <rPh sb="11" eb="12">
      <t>ブン</t>
    </rPh>
    <phoneticPr fontId="4"/>
  </si>
  <si>
    <r>
      <t>流域下水道事業債(臨時措置分</t>
    </r>
    <r>
      <rPr>
        <sz val="11"/>
        <rFont val="ＭＳ Ｐゴシック"/>
        <family val="3"/>
        <charset val="128"/>
      </rPr>
      <t>)</t>
    </r>
    <rPh sb="0" eb="2">
      <t>リュウイキ</t>
    </rPh>
    <rPh sb="2" eb="5">
      <t>ゲスイドウ</t>
    </rPh>
    <rPh sb="5" eb="8">
      <t>ジギョウサイ</t>
    </rPh>
    <rPh sb="9" eb="11">
      <t>リンジ</t>
    </rPh>
    <rPh sb="11" eb="13">
      <t>ソチ</t>
    </rPh>
    <rPh sb="13" eb="14">
      <t>ブン</t>
    </rPh>
    <phoneticPr fontId="4"/>
  </si>
  <si>
    <t>下水汚泥広域処理事業に係る地方債のうちR6年度以降普通交付税措置対象額（元金に限る。）</t>
    <rPh sb="0" eb="2">
      <t>ゲスイ</t>
    </rPh>
    <rPh sb="2" eb="4">
      <t>オデイ</t>
    </rPh>
    <rPh sb="4" eb="6">
      <t>コウイキ</t>
    </rPh>
    <rPh sb="6" eb="8">
      <t>ショリ</t>
    </rPh>
    <rPh sb="8" eb="10">
      <t>ジギョウ</t>
    </rPh>
    <rPh sb="11" eb="12">
      <t>カカ</t>
    </rPh>
    <rPh sb="13" eb="16">
      <t>チホウサイ</t>
    </rPh>
    <rPh sb="21" eb="23">
      <t>ネンド</t>
    </rPh>
    <rPh sb="23" eb="25">
      <t>イコウ</t>
    </rPh>
    <rPh sb="25" eb="27">
      <t>フツウ</t>
    </rPh>
    <rPh sb="27" eb="30">
      <t>コウフゼイ</t>
    </rPh>
    <rPh sb="30" eb="32">
      <t>ソチ</t>
    </rPh>
    <rPh sb="32" eb="34">
      <t>タイショウ</t>
    </rPh>
    <rPh sb="34" eb="35">
      <t>ガク</t>
    </rPh>
    <rPh sb="36" eb="38">
      <t>ガンキン</t>
    </rPh>
    <rPh sb="39" eb="40">
      <t>カギ</t>
    </rPh>
    <phoneticPr fontId="4"/>
  </si>
  <si>
    <r>
      <t>地下高速鉄道事業(補助金債元利償還金・三セク除く</t>
    </r>
    <r>
      <rPr>
        <sz val="11"/>
        <rFont val="ＭＳ Ｐゴシック"/>
        <family val="3"/>
        <charset val="128"/>
      </rPr>
      <t>)</t>
    </r>
    <rPh sb="0" eb="2">
      <t>チカ</t>
    </rPh>
    <rPh sb="2" eb="4">
      <t>コウソク</t>
    </rPh>
    <rPh sb="4" eb="6">
      <t>テツドウ</t>
    </rPh>
    <rPh sb="6" eb="8">
      <t>ジギョウ</t>
    </rPh>
    <rPh sb="9" eb="12">
      <t>ホジョキン</t>
    </rPh>
    <rPh sb="12" eb="13">
      <t>サイ</t>
    </rPh>
    <rPh sb="13" eb="15">
      <t>ガンリ</t>
    </rPh>
    <rPh sb="15" eb="18">
      <t>ショウカンキン</t>
    </rPh>
    <rPh sb="19" eb="20">
      <t>サン</t>
    </rPh>
    <rPh sb="22" eb="23">
      <t>ノゾ</t>
    </rPh>
    <phoneticPr fontId="4"/>
  </si>
  <si>
    <t>地下鉄事業既特例債・新特例債・新々特例債に係るR6年度末地方債残高</t>
    <rPh sb="0" eb="3">
      <t>チカテツ</t>
    </rPh>
    <rPh sb="3" eb="5">
      <t>ジギョウ</t>
    </rPh>
    <rPh sb="5" eb="6">
      <t>キ</t>
    </rPh>
    <rPh sb="6" eb="8">
      <t>トクレイ</t>
    </rPh>
    <rPh sb="8" eb="9">
      <t>サイ</t>
    </rPh>
    <rPh sb="10" eb="11">
      <t>シン</t>
    </rPh>
    <rPh sb="11" eb="13">
      <t>トクレイ</t>
    </rPh>
    <rPh sb="13" eb="14">
      <t>サイ</t>
    </rPh>
    <rPh sb="15" eb="16">
      <t>シン</t>
    </rPh>
    <rPh sb="17" eb="19">
      <t>トクレイ</t>
    </rPh>
    <rPh sb="19" eb="20">
      <t>サイ</t>
    </rPh>
    <rPh sb="21" eb="22">
      <t>カカ</t>
    </rPh>
    <rPh sb="25" eb="28">
      <t>ネンドマツ</t>
    </rPh>
    <rPh sb="28" eb="31">
      <t>チホウサイ</t>
    </rPh>
    <rPh sb="31" eb="33">
      <t>ザンダカ</t>
    </rPh>
    <phoneticPr fontId="4"/>
  </si>
  <si>
    <t>地下鉄事業続特例債に係るR6年度末地方債残高</t>
    <rPh sb="0" eb="3">
      <t>チカテツ</t>
    </rPh>
    <rPh sb="3" eb="5">
      <t>ジギョウ</t>
    </rPh>
    <rPh sb="5" eb="6">
      <t>ゾク</t>
    </rPh>
    <rPh sb="6" eb="8">
      <t>トクレイ</t>
    </rPh>
    <rPh sb="8" eb="9">
      <t>サイ</t>
    </rPh>
    <rPh sb="10" eb="11">
      <t>カカ</t>
    </rPh>
    <rPh sb="14" eb="16">
      <t>ネンド</t>
    </rPh>
    <rPh sb="16" eb="17">
      <t>マツ</t>
    </rPh>
    <rPh sb="17" eb="20">
      <t>チホウサイ</t>
    </rPh>
    <rPh sb="20" eb="22">
      <t>ザンダカ</t>
    </rPh>
    <phoneticPr fontId="4"/>
  </si>
  <si>
    <t>地下鉄事業再特例債に係るR6年度末地方債残高（平成26年度以前同意等分）</t>
    <rPh sb="0" eb="3">
      <t>チカテツ</t>
    </rPh>
    <rPh sb="3" eb="5">
      <t>ジギョウ</t>
    </rPh>
    <rPh sb="5" eb="6">
      <t>サイ</t>
    </rPh>
    <rPh sb="6" eb="8">
      <t>トクレイ</t>
    </rPh>
    <rPh sb="8" eb="9">
      <t>サイ</t>
    </rPh>
    <rPh sb="10" eb="11">
      <t>カカ</t>
    </rPh>
    <rPh sb="14" eb="16">
      <t>ネンド</t>
    </rPh>
    <rPh sb="16" eb="17">
      <t>マツ</t>
    </rPh>
    <rPh sb="17" eb="20">
      <t>チホウサイ</t>
    </rPh>
    <rPh sb="20" eb="22">
      <t>ザンダカ</t>
    </rPh>
    <rPh sb="23" eb="25">
      <t>ヘイセイ</t>
    </rPh>
    <rPh sb="27" eb="29">
      <t>ネンド</t>
    </rPh>
    <rPh sb="29" eb="31">
      <t>イゼン</t>
    </rPh>
    <rPh sb="31" eb="33">
      <t>ドウイ</t>
    </rPh>
    <rPh sb="33" eb="34">
      <t>トウ</t>
    </rPh>
    <rPh sb="34" eb="35">
      <t>ブン</t>
    </rPh>
    <phoneticPr fontId="4"/>
  </si>
  <si>
    <t>地下鉄事業出資債(11年度以前許可債)に係るR6年度末地方債残高</t>
    <rPh sb="0" eb="3">
      <t>チカテツ</t>
    </rPh>
    <rPh sb="3" eb="5">
      <t>ジギョウ</t>
    </rPh>
    <rPh sb="5" eb="8">
      <t>シュッシサイ</t>
    </rPh>
    <rPh sb="11" eb="13">
      <t>ネンド</t>
    </rPh>
    <rPh sb="13" eb="15">
      <t>イゼン</t>
    </rPh>
    <rPh sb="15" eb="17">
      <t>キョカ</t>
    </rPh>
    <rPh sb="17" eb="18">
      <t>サイ</t>
    </rPh>
    <rPh sb="20" eb="21">
      <t>カカ</t>
    </rPh>
    <rPh sb="24" eb="27">
      <t>ネンドマツ</t>
    </rPh>
    <rPh sb="27" eb="30">
      <t>チホウサイ</t>
    </rPh>
    <rPh sb="30" eb="32">
      <t>ザンダカ</t>
    </rPh>
    <phoneticPr fontId="4"/>
  </si>
  <si>
    <t>地下鉄緊急整備事業に係る地方債に係るR6年度末地方債残高</t>
    <rPh sb="0" eb="3">
      <t>チカテツ</t>
    </rPh>
    <rPh sb="3" eb="5">
      <t>キンキュウ</t>
    </rPh>
    <rPh sb="5" eb="7">
      <t>セイビ</t>
    </rPh>
    <rPh sb="7" eb="9">
      <t>ジギョウ</t>
    </rPh>
    <rPh sb="10" eb="11">
      <t>カカ</t>
    </rPh>
    <rPh sb="12" eb="15">
      <t>チホウサイ</t>
    </rPh>
    <rPh sb="16" eb="17">
      <t>カカ</t>
    </rPh>
    <rPh sb="20" eb="23">
      <t>ネンドマツ</t>
    </rPh>
    <rPh sb="23" eb="26">
      <t>チホウサイ</t>
    </rPh>
    <rPh sb="26" eb="28">
      <t>ザンダカ</t>
    </rPh>
    <phoneticPr fontId="4"/>
  </si>
  <si>
    <r>
      <t>空港整備事業債(２種Ａ空港</t>
    </r>
    <r>
      <rPr>
        <sz val="11"/>
        <rFont val="ＭＳ Ｐゴシック"/>
        <family val="3"/>
        <charset val="128"/>
      </rPr>
      <t>)</t>
    </r>
    <rPh sb="0" eb="2">
      <t>クウコウ</t>
    </rPh>
    <rPh sb="2" eb="4">
      <t>セイビ</t>
    </rPh>
    <rPh sb="4" eb="7">
      <t>ジギョウサイ</t>
    </rPh>
    <rPh sb="9" eb="10">
      <t>シュ</t>
    </rPh>
    <rPh sb="11" eb="13">
      <t>クウコウ</t>
    </rPh>
    <phoneticPr fontId="4"/>
  </si>
  <si>
    <t>空港整備事業に係る地方債に係る(10年度以前許可債)R6年度末地方債残高</t>
    <rPh sb="0" eb="2">
      <t>クウコウ</t>
    </rPh>
    <rPh sb="2" eb="4">
      <t>セイビ</t>
    </rPh>
    <rPh sb="4" eb="6">
      <t>ジギョウ</t>
    </rPh>
    <rPh sb="7" eb="8">
      <t>カカ</t>
    </rPh>
    <rPh sb="9" eb="12">
      <t>チホウサイ</t>
    </rPh>
    <rPh sb="13" eb="14">
      <t>カカ</t>
    </rPh>
    <rPh sb="18" eb="20">
      <t>ネンド</t>
    </rPh>
    <rPh sb="20" eb="22">
      <t>イゼン</t>
    </rPh>
    <rPh sb="22" eb="24">
      <t>キョカ</t>
    </rPh>
    <rPh sb="24" eb="25">
      <t>サイ</t>
    </rPh>
    <rPh sb="28" eb="31">
      <t>ネンドマツ</t>
    </rPh>
    <rPh sb="31" eb="34">
      <t>チホウサイ</t>
    </rPh>
    <rPh sb="34" eb="36">
      <t>ザンダカ</t>
    </rPh>
    <phoneticPr fontId="4"/>
  </si>
  <si>
    <r>
      <t>空港整備事業債(２種Ｂ空港</t>
    </r>
    <r>
      <rPr>
        <sz val="11"/>
        <rFont val="ＭＳ Ｐゴシック"/>
        <family val="3"/>
        <charset val="128"/>
      </rPr>
      <t>)</t>
    </r>
    <rPh sb="0" eb="2">
      <t>クウコウ</t>
    </rPh>
    <rPh sb="2" eb="4">
      <t>セイビ</t>
    </rPh>
    <rPh sb="4" eb="7">
      <t>ジギョウサイ</t>
    </rPh>
    <rPh sb="9" eb="10">
      <t>シュ</t>
    </rPh>
    <rPh sb="11" eb="13">
      <t>クウコウ</t>
    </rPh>
    <phoneticPr fontId="4"/>
  </si>
  <si>
    <r>
      <t>空港整備事業債(３種空港</t>
    </r>
    <r>
      <rPr>
        <sz val="11"/>
        <rFont val="ＭＳ Ｐゴシック"/>
        <family val="3"/>
        <charset val="128"/>
      </rPr>
      <t>)</t>
    </r>
    <rPh sb="0" eb="2">
      <t>クウコウ</t>
    </rPh>
    <rPh sb="2" eb="4">
      <t>セイビ</t>
    </rPh>
    <rPh sb="4" eb="7">
      <t>ジギョウサイ</t>
    </rPh>
    <rPh sb="9" eb="10">
      <t>シュ</t>
    </rPh>
    <rPh sb="10" eb="12">
      <t>クウコウ</t>
    </rPh>
    <phoneticPr fontId="4"/>
  </si>
  <si>
    <t>公園緑地事業債に係る地方債に係る(10年度以前許可債)R6年度末地方債残高</t>
    <rPh sb="0" eb="2">
      <t>コウエン</t>
    </rPh>
    <rPh sb="2" eb="4">
      <t>リョクチ</t>
    </rPh>
    <rPh sb="4" eb="7">
      <t>ジギョウサイ</t>
    </rPh>
    <rPh sb="8" eb="9">
      <t>カカ</t>
    </rPh>
    <rPh sb="10" eb="13">
      <t>チホウサイ</t>
    </rPh>
    <rPh sb="14" eb="15">
      <t>カカ</t>
    </rPh>
    <rPh sb="19" eb="21">
      <t>ネンド</t>
    </rPh>
    <rPh sb="21" eb="23">
      <t>イゼン</t>
    </rPh>
    <rPh sb="23" eb="25">
      <t>キョカ</t>
    </rPh>
    <rPh sb="25" eb="26">
      <t>サイ</t>
    </rPh>
    <rPh sb="29" eb="32">
      <t>ネンドマツ</t>
    </rPh>
    <rPh sb="32" eb="35">
      <t>チホウサイ</t>
    </rPh>
    <rPh sb="35" eb="37">
      <t>ザンダカ</t>
    </rPh>
    <phoneticPr fontId="4"/>
  </si>
  <si>
    <t>自然災害防止事業に係る地方債に係るR6年度末地方債残高</t>
    <rPh sb="0" eb="2">
      <t>シゼン</t>
    </rPh>
    <rPh sb="2" eb="4">
      <t>サイガイ</t>
    </rPh>
    <rPh sb="4" eb="6">
      <t>ボウシ</t>
    </rPh>
    <rPh sb="6" eb="8">
      <t>ジギョウ</t>
    </rPh>
    <rPh sb="9" eb="10">
      <t>カカ</t>
    </rPh>
    <rPh sb="11" eb="14">
      <t>チホウサイ</t>
    </rPh>
    <rPh sb="15" eb="16">
      <t>カカ</t>
    </rPh>
    <rPh sb="19" eb="22">
      <t>ネンドマツ</t>
    </rPh>
    <rPh sb="22" eb="25">
      <t>チホウサイ</t>
    </rPh>
    <rPh sb="25" eb="27">
      <t>ザンダカ</t>
    </rPh>
    <phoneticPr fontId="4"/>
  </si>
  <si>
    <t>産炭地域開発就労事業等に係る地方債に係るR6年度末地方債残高</t>
    <rPh sb="0" eb="1">
      <t>サン</t>
    </rPh>
    <rPh sb="1" eb="2">
      <t>スミ</t>
    </rPh>
    <rPh sb="2" eb="4">
      <t>チイキ</t>
    </rPh>
    <rPh sb="4" eb="6">
      <t>カイハツ</t>
    </rPh>
    <rPh sb="6" eb="8">
      <t>シュウロウ</t>
    </rPh>
    <rPh sb="8" eb="10">
      <t>ジギョウ</t>
    </rPh>
    <rPh sb="10" eb="11">
      <t>ナド</t>
    </rPh>
    <rPh sb="12" eb="13">
      <t>カカ</t>
    </rPh>
    <rPh sb="14" eb="17">
      <t>チホウサイ</t>
    </rPh>
    <rPh sb="18" eb="19">
      <t>カカ</t>
    </rPh>
    <rPh sb="22" eb="25">
      <t>ネンドマツ</t>
    </rPh>
    <rPh sb="25" eb="28">
      <t>チホウサイ</t>
    </rPh>
    <rPh sb="28" eb="30">
      <t>ザンダカ</t>
    </rPh>
    <phoneticPr fontId="4"/>
  </si>
  <si>
    <r>
      <t>一般公共事業債(被災市街地復興特別対策事業</t>
    </r>
    <r>
      <rPr>
        <sz val="11"/>
        <rFont val="ＭＳ Ｐゴシック"/>
        <family val="3"/>
        <charset val="128"/>
      </rPr>
      <t>)</t>
    </r>
    <rPh sb="0" eb="2">
      <t>イッパン</t>
    </rPh>
    <rPh sb="2" eb="4">
      <t>コウキョウ</t>
    </rPh>
    <rPh sb="4" eb="7">
      <t>ジギョウサイ</t>
    </rPh>
    <rPh sb="8" eb="10">
      <t>ヒサイ</t>
    </rPh>
    <rPh sb="10" eb="13">
      <t>シガイチ</t>
    </rPh>
    <rPh sb="13" eb="15">
      <t>フッコウ</t>
    </rPh>
    <rPh sb="15" eb="17">
      <t>トクベツ</t>
    </rPh>
    <rPh sb="17" eb="19">
      <t>タイサク</t>
    </rPh>
    <rPh sb="19" eb="21">
      <t>ジギョウ</t>
    </rPh>
    <phoneticPr fontId="4"/>
  </si>
  <si>
    <t>　令和６年度標準財政規模</t>
    <rPh sb="1" eb="3">
      <t>レイワ</t>
    </rPh>
    <rPh sb="4" eb="6">
      <t>ネンド</t>
    </rPh>
    <rPh sb="6" eb="8">
      <t>ヒョウジュン</t>
    </rPh>
    <rPh sb="8" eb="10">
      <t>ザイセイ</t>
    </rPh>
    <rPh sb="10" eb="12">
      <t>キボ</t>
    </rPh>
    <phoneticPr fontId="2"/>
  </si>
  <si>
    <r>
      <t>R</t>
    </r>
    <r>
      <rPr>
        <sz val="11"/>
        <rFont val="ＭＳ Ｐゴシック"/>
        <family val="3"/>
        <charset val="128"/>
      </rPr>
      <t>6年度末</t>
    </r>
    <rPh sb="2" eb="5">
      <t>ネンドマツ</t>
    </rPh>
    <phoneticPr fontId="2"/>
  </si>
  <si>
    <t>令和７年度元利償還金</t>
    <rPh sb="0" eb="2">
      <t>レイワ</t>
    </rPh>
    <rPh sb="3" eb="5">
      <t>ネンド</t>
    </rPh>
    <rPh sb="5" eb="7">
      <t>ガンリ</t>
    </rPh>
    <rPh sb="7" eb="10">
      <t>ショウカンキン</t>
    </rPh>
    <phoneticPr fontId="2"/>
  </si>
  <si>
    <t>R6年度末</t>
    <rPh sb="2" eb="4">
      <t>ネンド</t>
    </rPh>
    <rPh sb="4" eb="5">
      <t>マツ</t>
    </rPh>
    <phoneticPr fontId="4"/>
  </si>
  <si>
    <t>(ｱ)～(ﾂ)</t>
    <phoneticPr fontId="4"/>
  </si>
  <si>
    <t>地域改善対策特定事業債に係るR6年度末地方債残高</t>
    <rPh sb="0" eb="2">
      <t>チイキ</t>
    </rPh>
    <rPh sb="2" eb="4">
      <t>カイゼン</t>
    </rPh>
    <rPh sb="4" eb="6">
      <t>タイサク</t>
    </rPh>
    <rPh sb="6" eb="8">
      <t>トクテイ</t>
    </rPh>
    <rPh sb="8" eb="11">
      <t>ジギョウサイ</t>
    </rPh>
    <rPh sb="12" eb="13">
      <t>カカ</t>
    </rPh>
    <rPh sb="19" eb="22">
      <t>チホウサイ</t>
    </rPh>
    <rPh sb="22" eb="24">
      <t>ザンダカ</t>
    </rPh>
    <phoneticPr fontId="4"/>
  </si>
  <si>
    <t>公害防止事業債に係るR6年度末地方債残高</t>
    <rPh sb="0" eb="2">
      <t>コウガイ</t>
    </rPh>
    <rPh sb="2" eb="4">
      <t>ボウシ</t>
    </rPh>
    <rPh sb="4" eb="7">
      <t>ジギョウサイ</t>
    </rPh>
    <rPh sb="8" eb="9">
      <t>カカ</t>
    </rPh>
    <rPh sb="15" eb="18">
      <t>チホウサイ</t>
    </rPh>
    <rPh sb="18" eb="20">
      <t>ザンダカ</t>
    </rPh>
    <phoneticPr fontId="4"/>
  </si>
  <si>
    <t>石油コンビナート等債に係るR6年度末地方債残高</t>
    <rPh sb="0" eb="2">
      <t>セキユ</t>
    </rPh>
    <rPh sb="8" eb="9">
      <t>ナド</t>
    </rPh>
    <rPh sb="9" eb="10">
      <t>サイ</t>
    </rPh>
    <rPh sb="11" eb="12">
      <t>カカ</t>
    </rPh>
    <rPh sb="18" eb="21">
      <t>チホウサイ</t>
    </rPh>
    <rPh sb="21" eb="23">
      <t>ザンダカ</t>
    </rPh>
    <phoneticPr fontId="4"/>
  </si>
  <si>
    <t>地震対策緊急整備事業債に係るR6年度末地方債残高</t>
    <rPh sb="0" eb="2">
      <t>ジシン</t>
    </rPh>
    <rPh sb="2" eb="4">
      <t>タイサク</t>
    </rPh>
    <rPh sb="4" eb="6">
      <t>キンキュウ</t>
    </rPh>
    <rPh sb="6" eb="8">
      <t>セイビ</t>
    </rPh>
    <rPh sb="8" eb="10">
      <t>ジギョウ</t>
    </rPh>
    <rPh sb="10" eb="11">
      <t>サイ</t>
    </rPh>
    <rPh sb="12" eb="13">
      <t>カカ</t>
    </rPh>
    <rPh sb="19" eb="22">
      <t>チホウサイ</t>
    </rPh>
    <rPh sb="22" eb="24">
      <t>ザンダカ</t>
    </rPh>
    <phoneticPr fontId="4"/>
  </si>
  <si>
    <t>被災者生活再建債に係るR6年度末地方債残高</t>
    <rPh sb="0" eb="3">
      <t>ヒサイシャ</t>
    </rPh>
    <rPh sb="3" eb="5">
      <t>セイカツ</t>
    </rPh>
    <rPh sb="5" eb="7">
      <t>サイケン</t>
    </rPh>
    <rPh sb="7" eb="8">
      <t>サイ</t>
    </rPh>
    <rPh sb="9" eb="10">
      <t>カカ</t>
    </rPh>
    <rPh sb="16" eb="19">
      <t>チホウサイ</t>
    </rPh>
    <rPh sb="19" eb="21">
      <t>ザンダカ</t>
    </rPh>
    <phoneticPr fontId="4"/>
  </si>
  <si>
    <t>原子力発電施設立地地域振興債に係るR6年度末地方債残高</t>
    <rPh sb="0" eb="3">
      <t>ゲンシリョク</t>
    </rPh>
    <rPh sb="3" eb="5">
      <t>ハツデン</t>
    </rPh>
    <rPh sb="5" eb="7">
      <t>シセツ</t>
    </rPh>
    <rPh sb="7" eb="9">
      <t>リッチ</t>
    </rPh>
    <rPh sb="9" eb="11">
      <t>チイキ</t>
    </rPh>
    <rPh sb="11" eb="13">
      <t>シンコウ</t>
    </rPh>
    <rPh sb="13" eb="14">
      <t>サイ</t>
    </rPh>
    <rPh sb="15" eb="16">
      <t>カカ</t>
    </rPh>
    <rPh sb="22" eb="25">
      <t>チホウサイ</t>
    </rPh>
    <rPh sb="25" eb="27">
      <t>ザンダカ</t>
    </rPh>
    <phoneticPr fontId="4"/>
  </si>
  <si>
    <t>防災対策事業債（防災基盤整備事業分（17～22年度は｢特に推進すべきもの｣以外、</t>
    <rPh sb="0" eb="2">
      <t>ボウサイ</t>
    </rPh>
    <rPh sb="2" eb="4">
      <t>タイサク</t>
    </rPh>
    <rPh sb="4" eb="7">
      <t>ジギョウサイ</t>
    </rPh>
    <rPh sb="8" eb="10">
      <t>ボウサイ</t>
    </rPh>
    <rPh sb="10" eb="12">
      <t>キバン</t>
    </rPh>
    <rPh sb="12" eb="14">
      <t>セイビ</t>
    </rPh>
    <rPh sb="14" eb="16">
      <t>ジギョウ</t>
    </rPh>
    <rPh sb="16" eb="17">
      <t>ブン</t>
    </rPh>
    <rPh sb="23" eb="25">
      <t>ネンド</t>
    </rPh>
    <rPh sb="27" eb="28">
      <t>トク</t>
    </rPh>
    <rPh sb="29" eb="31">
      <t>スイシン</t>
    </rPh>
    <rPh sb="37" eb="39">
      <t>イガイ</t>
    </rPh>
    <phoneticPr fontId="5"/>
  </si>
  <si>
    <t>23～25年度は「デジタル化関連事業等」以外、26～R1年度は「デジタル化関連</t>
    <rPh sb="5" eb="7">
      <t>ネンド</t>
    </rPh>
    <rPh sb="13" eb="14">
      <t>カ</t>
    </rPh>
    <rPh sb="14" eb="16">
      <t>カンレン</t>
    </rPh>
    <rPh sb="16" eb="18">
      <t>ジギョウ</t>
    </rPh>
    <rPh sb="18" eb="19">
      <t>トウ</t>
    </rPh>
    <rPh sb="20" eb="22">
      <t>イガイ</t>
    </rPh>
    <rPh sb="28" eb="30">
      <t>ネンド</t>
    </rPh>
    <phoneticPr fontId="3"/>
  </si>
  <si>
    <t>事業等」及び「津波浸水想定区域移転事業」以外、R2年度以降は「デジタル化</t>
    <rPh sb="25" eb="27">
      <t>ネンド</t>
    </rPh>
    <rPh sb="27" eb="29">
      <t>イコウ</t>
    </rPh>
    <rPh sb="35" eb="36">
      <t>カ</t>
    </rPh>
    <phoneticPr fontId="3"/>
  </si>
  <si>
    <t>関連事業等」及び「浸水想定等区域移転事業」以外))</t>
  </si>
  <si>
    <t>防災対策事業債(防災基盤整備事業分（17～22年度は｢特に推進すべきもの｣、</t>
    <rPh sb="0" eb="2">
      <t>ボウサイ</t>
    </rPh>
    <rPh sb="2" eb="4">
      <t>タイサク</t>
    </rPh>
    <rPh sb="4" eb="7">
      <t>ジギョウサイ</t>
    </rPh>
    <rPh sb="8" eb="10">
      <t>ボウサイ</t>
    </rPh>
    <rPh sb="10" eb="12">
      <t>キバン</t>
    </rPh>
    <rPh sb="12" eb="14">
      <t>セイビ</t>
    </rPh>
    <rPh sb="14" eb="16">
      <t>ジギョウ</t>
    </rPh>
    <rPh sb="16" eb="17">
      <t>ブン</t>
    </rPh>
    <phoneticPr fontId="5"/>
  </si>
  <si>
    <t>23～25年度は「デジタル化関連事業等」、26～R1年度は「デジタル化関連事</t>
  </si>
  <si>
    <t>業等」及び「津波浸水想定区域移転事業」、R2年度以降は「デジタル化関連</t>
  </si>
  <si>
    <t>事業等」及び「浸水想定等区域移転事業」に限る。））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</si>
</sst>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176" formatCode="0.000_);[Red]\(0.000\)"/>
    <numFmt numFmtId="177" formatCode="#,##0_ "/>
    <numFmt numFmtId="178" formatCode="&quot;(&quot;General&quot;)&quot;"/>
    <numFmt numFmtId="179" formatCode="0.000_ "/>
    <numFmt numFmtId="180" formatCode="0_ "/>
    <numFmt numFmtId="181" formatCode="#,##0.000_ "/>
    <numFmt numFmtId="182" formatCode="#,##0.000"/>
    <numFmt numFmtId="183" formatCode="#,##0.000;&quot;△ &quot;#,##0.000"/>
    <numFmt numFmtId="184" formatCode="#,##0.000_);[Red]\(#,##0.000\)"/>
    <numFmt numFmtId="185" formatCode="0_);[Red]\(0\)"/>
    <numFmt numFmtId="186" formatCode="0.00000;&quot;△ &quot;0.00000"/>
    <numFmt numFmtId="187" formatCode="#,##0;&quot;△ &quot;#,##0"/>
    <numFmt numFmtId="188" formatCode="#,##0_);[Red]\(#,##0\)"/>
    <numFmt numFmtId="189" formatCode="0.00_ "/>
    <numFmt numFmtId="190" formatCode="0.0000;&quot;△ &quot;0.0000"/>
    <numFmt numFmtId="191" formatCode="#,##0.00000_ "/>
    <numFmt numFmtId="192" formatCode="#,##0.00;&quot;△ &quot;#,##0.00"/>
    <numFmt numFmtId="193" formatCode="#,##0.0000;&quot;△ &quot;#,##0.0000"/>
    <numFmt numFmtId="194" formatCode="\(0\)"/>
    <numFmt numFmtId="195" formatCode="\(General\)"/>
    <numFmt numFmtId="196" formatCode="&quot;(&quot;\ｱ&quot;)&quot;"/>
    <numFmt numFmtId="197" formatCode="#,##0.00_ "/>
    <numFmt numFmtId="198" formatCode="0.00;&quot;△ &quot;0.00"/>
    <numFmt numFmtId="199" formatCode="0.000"/>
    <numFmt numFmtId="200" formatCode="#,##0.00000;&quot;△ &quot;#,##0.00000"/>
    <numFmt numFmtId="201" formatCode="#,##0.0;&quot;△ &quot;#,##0.0"/>
    <numFmt numFmtId="202" formatCode="0.0%"/>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2"/>
      <name val="Arial"/>
      <family val="2"/>
    </font>
    <font>
      <sz val="12"/>
      <name val="ＭＳ ゴシック"/>
      <family val="3"/>
      <charset val="128"/>
    </font>
    <font>
      <sz val="9"/>
      <name val="ＭＳ ゴシック"/>
      <family val="3"/>
      <charset val="128"/>
    </font>
    <font>
      <sz val="9"/>
      <name val="ＭＳ ゴシック"/>
      <family val="3"/>
    </font>
    <font>
      <sz val="8"/>
      <name val="ＭＳ ゴシック"/>
      <family val="3"/>
      <charset val="128"/>
    </font>
    <font>
      <sz val="10"/>
      <name val="ＭＳ ゴシック"/>
      <family val="3"/>
      <charset val="128"/>
    </font>
    <font>
      <sz val="11"/>
      <name val="ＭＳ ゴシック"/>
      <family val="3"/>
    </font>
    <font>
      <sz val="11"/>
      <name val="ＭＳ 明朝"/>
      <family val="1"/>
      <charset val="128"/>
    </font>
    <font>
      <sz val="12"/>
      <name val="ＭＳ 明朝"/>
      <family val="1"/>
      <charset val="128"/>
    </font>
    <font>
      <sz val="10"/>
      <name val="ＭＳ 明朝"/>
      <family val="1"/>
      <charset val="128"/>
    </font>
    <font>
      <b/>
      <sz val="12"/>
      <name val="ＭＳ ゴシック"/>
      <family val="3"/>
      <charset val="128"/>
    </font>
    <font>
      <sz val="12"/>
      <name val="ＭＳ Ｐゴシック"/>
      <family val="3"/>
      <charset val="128"/>
    </font>
    <font>
      <sz val="10"/>
      <name val="ＭＳ Ｐゴシック"/>
      <family val="3"/>
      <charset val="128"/>
    </font>
    <font>
      <u/>
      <sz val="11"/>
      <name val="ＭＳ Ｐゴシック"/>
      <family val="3"/>
      <charset val="128"/>
    </font>
    <font>
      <b/>
      <sz val="11"/>
      <name val="ＭＳ ゴシック"/>
      <family val="3"/>
      <charset val="128"/>
    </font>
    <font>
      <sz val="6"/>
      <name val="ＭＳ Ｐゴシック"/>
      <family val="2"/>
      <charset val="128"/>
      <scheme val="minor"/>
    </font>
    <font>
      <strike/>
      <sz val="11"/>
      <name val="ＭＳ ゴシック"/>
      <family val="3"/>
      <charset val="128"/>
    </font>
    <font>
      <sz val="9"/>
      <name val="ＭＳ Ｐゴシック"/>
      <family val="3"/>
      <charset val="128"/>
    </font>
    <font>
      <sz val="6.9"/>
      <name val="ＭＳ ゴシック"/>
      <family val="3"/>
      <charset val="128"/>
    </font>
    <font>
      <sz val="9"/>
      <name val="ＭＳ 明朝"/>
      <family val="1"/>
      <charset val="128"/>
    </font>
    <font>
      <sz val="8"/>
      <name val="ＭＳ Ｐゴシック"/>
      <family val="3"/>
      <charset val="128"/>
    </font>
    <font>
      <sz val="11"/>
      <color theme="1"/>
      <name val="ＭＳ Ｐゴシック"/>
      <family val="3"/>
      <charset val="128"/>
      <scheme val="minor"/>
    </font>
    <font>
      <sz val="14"/>
      <name val="ＭＳ ゴシック"/>
      <family val="3"/>
    </font>
    <font>
      <sz val="14"/>
      <color rgb="FFFF0000"/>
      <name val="ＭＳ ゴシック"/>
      <family val="3"/>
      <charset val="128"/>
    </font>
    <font>
      <sz val="14"/>
      <color theme="1"/>
      <name val="ＭＳ ゴシック"/>
      <family val="3"/>
      <charset val="128"/>
    </font>
    <font>
      <sz val="14"/>
      <name val="ＭＳ ゴシック"/>
      <family val="3"/>
      <charset val="128"/>
    </font>
    <font>
      <sz val="14"/>
      <color indexed="12"/>
      <name val="ＭＳ ゴシック"/>
      <family val="3"/>
      <charset val="128"/>
    </font>
    <font>
      <sz val="12"/>
      <color indexed="12"/>
      <name val="ＭＳ ゴシック"/>
      <family val="3"/>
      <charset val="128"/>
    </font>
    <font>
      <sz val="12"/>
      <color rgb="FF0000FF"/>
      <name val="ＭＳ ゴシック"/>
      <family val="3"/>
      <charset val="128"/>
    </font>
    <font>
      <u/>
      <sz val="9"/>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27"/>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187">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8"/>
      </top>
      <bottom/>
      <diagonal/>
    </border>
    <border>
      <left/>
      <right style="medium">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right style="double">
        <color indexed="8"/>
      </right>
      <top/>
      <bottom/>
      <diagonal/>
    </border>
    <border>
      <left style="double">
        <color indexed="8"/>
      </left>
      <right/>
      <top/>
      <bottom/>
      <diagonal/>
    </border>
    <border>
      <left style="thin">
        <color indexed="8"/>
      </left>
      <right/>
      <top/>
      <bottom/>
      <diagonal/>
    </border>
    <border>
      <left/>
      <right style="double">
        <color indexed="8"/>
      </right>
      <top style="double">
        <color indexed="8"/>
      </top>
      <bottom/>
      <diagonal/>
    </border>
    <border>
      <left/>
      <right/>
      <top style="double">
        <color indexed="8"/>
      </top>
      <bottom/>
      <diagonal/>
    </border>
    <border>
      <left style="double">
        <color indexed="8"/>
      </left>
      <right/>
      <top style="double">
        <color indexed="8"/>
      </top>
      <bottom/>
      <diagonal/>
    </border>
    <border>
      <left/>
      <right style="medium">
        <color indexed="8"/>
      </right>
      <top style="medium">
        <color indexed="8"/>
      </top>
      <bottom/>
      <diagonal/>
    </border>
    <border>
      <left style="medium">
        <color indexed="8"/>
      </left>
      <right/>
      <top style="medium">
        <color indexed="8"/>
      </top>
      <bottom/>
      <diagonal/>
    </border>
    <border>
      <left/>
      <right/>
      <top/>
      <bottom style="medium">
        <color indexed="64"/>
      </bottom>
      <diagonal/>
    </border>
    <border>
      <left style="medium">
        <color indexed="64"/>
      </left>
      <right/>
      <top/>
      <bottom style="medium">
        <color indexed="64"/>
      </bottom>
      <diagonal/>
    </border>
    <border>
      <left/>
      <right style="thin">
        <color indexed="8"/>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double">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8"/>
      </left>
      <right/>
      <top style="thin">
        <color indexed="8"/>
      </top>
      <bottom style="thin">
        <color indexed="8"/>
      </bottom>
      <diagonal style="thin">
        <color indexed="8"/>
      </diagonal>
    </border>
    <border diagonalUp="1">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right style="medium">
        <color auto="1"/>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8"/>
      </right>
      <top/>
      <bottom/>
      <diagonal/>
    </border>
    <border>
      <left style="medium">
        <color indexed="8"/>
      </left>
      <right/>
      <top/>
      <bottom/>
      <diagonal/>
    </border>
    <border>
      <left style="medium">
        <color indexed="64"/>
      </left>
      <right/>
      <top/>
      <bottom/>
      <diagonal/>
    </border>
    <border>
      <left/>
      <right style="medium">
        <color indexed="64"/>
      </right>
      <top/>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auto="1"/>
      </bottom>
      <diagonal style="thin">
        <color indexed="64"/>
      </diagonal>
    </border>
    <border>
      <left style="thin">
        <color indexed="64"/>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8"/>
      </top>
      <bottom style="thin">
        <color indexed="8"/>
      </bottom>
      <diagonal/>
    </border>
    <border>
      <left/>
      <right/>
      <top style="thin">
        <color indexed="64"/>
      </top>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right style="double">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style="thin">
        <color indexed="8"/>
      </top>
      <bottom style="double">
        <color indexed="8"/>
      </bottom>
      <diagonal/>
    </border>
    <border>
      <left/>
      <right/>
      <top/>
      <bottom style="thin">
        <color indexed="8"/>
      </bottom>
      <diagonal/>
    </border>
    <border>
      <left style="thin">
        <color indexed="8"/>
      </left>
      <right/>
      <top style="thin">
        <color indexed="64"/>
      </top>
      <bottom/>
      <diagonal/>
    </border>
    <border>
      <left/>
      <right/>
      <top style="thin">
        <color indexed="8"/>
      </top>
      <bottom style="thin">
        <color indexed="64"/>
      </bottom>
      <diagonal/>
    </border>
    <border>
      <left/>
      <right style="thin">
        <color indexed="64"/>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auto="1"/>
      </top>
      <bottom style="thin">
        <color auto="1"/>
      </bottom>
      <diagonal/>
    </border>
    <border>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style="thin">
        <color indexed="8"/>
      </bottom>
      <diagonal/>
    </border>
    <border>
      <left/>
      <right style="thin">
        <color indexed="8"/>
      </right>
      <top style="thin">
        <color indexed="8"/>
      </top>
      <bottom/>
      <diagonal/>
    </border>
    <border>
      <left style="double">
        <color indexed="8"/>
      </left>
      <right/>
      <top style="thin">
        <color indexed="8"/>
      </top>
      <bottom style="thin">
        <color auto="1"/>
      </bottom>
      <diagonal/>
    </border>
    <border>
      <left/>
      <right/>
      <top style="thin">
        <color indexed="8"/>
      </top>
      <bottom style="thin">
        <color auto="1"/>
      </bottom>
      <diagonal/>
    </border>
    <border>
      <left/>
      <right style="double">
        <color indexed="8"/>
      </right>
      <top style="thin">
        <color indexed="8"/>
      </top>
      <bottom style="thin">
        <color auto="1"/>
      </bottom>
      <diagonal/>
    </border>
    <border>
      <left style="double">
        <color indexed="8"/>
      </left>
      <right/>
      <top style="thin">
        <color auto="1"/>
      </top>
      <bottom style="thin">
        <color auto="1"/>
      </bottom>
      <diagonal/>
    </border>
    <border>
      <left style="double">
        <color indexed="8"/>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thin">
        <color auto="1"/>
      </right>
      <top/>
      <bottom style="thin">
        <color auto="1"/>
      </bottom>
      <diagonal/>
    </border>
    <border>
      <left/>
      <right/>
      <top style="thin">
        <color indexed="8"/>
      </top>
      <bottom style="thin">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right style="thin">
        <color indexed="64"/>
      </right>
      <top style="thin">
        <color indexed="64"/>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bottom style="thin">
        <color auto="1"/>
      </bottom>
      <diagonal/>
    </border>
  </borders>
  <cellStyleXfs count="29">
    <xf numFmtId="0" fontId="0" fillId="0" borderId="0"/>
    <xf numFmtId="38" fontId="1" fillId="0" borderId="0" applyFon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1" fillId="0" borderId="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26" fillId="0" borderId="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xf numFmtId="0" fontId="1" fillId="0" borderId="0"/>
  </cellStyleXfs>
  <cellXfs count="1199">
    <xf numFmtId="0" fontId="0" fillId="0" borderId="0" xfId="0"/>
    <xf numFmtId="0" fontId="3" fillId="0" borderId="0" xfId="4">
      <alignment vertical="center"/>
    </xf>
    <xf numFmtId="177" fontId="3" fillId="0" borderId="0" xfId="4" applyNumberFormat="1">
      <alignment vertical="center"/>
    </xf>
    <xf numFmtId="0" fontId="3" fillId="0" borderId="0" xfId="4" quotePrefix="1" applyAlignment="1">
      <alignment horizontal="center" vertical="center"/>
    </xf>
    <xf numFmtId="0" fontId="7" fillId="0" borderId="0" xfId="4" applyFont="1">
      <alignment vertical="center"/>
    </xf>
    <xf numFmtId="177" fontId="7" fillId="2" borderId="1" xfId="4" applyNumberFormat="1" applyFont="1" applyFill="1" applyBorder="1">
      <alignment vertical="center"/>
    </xf>
    <xf numFmtId="177" fontId="7" fillId="0" borderId="2" xfId="4" applyNumberFormat="1" applyFont="1" applyBorder="1">
      <alignment vertical="center"/>
    </xf>
    <xf numFmtId="177" fontId="7" fillId="0" borderId="0" xfId="4" applyNumberFormat="1" applyFont="1">
      <alignment vertical="center"/>
    </xf>
    <xf numFmtId="0" fontId="7" fillId="0" borderId="0" xfId="4" applyFont="1" applyAlignment="1">
      <alignment horizontal="center" vertical="center"/>
    </xf>
    <xf numFmtId="177" fontId="7" fillId="0" borderId="3" xfId="4" applyNumberFormat="1" applyFont="1" applyBorder="1" applyAlignment="1">
      <alignment horizontal="center" vertical="center" shrinkToFit="1"/>
    </xf>
    <xf numFmtId="0" fontId="7" fillId="0" borderId="3" xfId="4" applyFont="1" applyBorder="1" applyAlignment="1">
      <alignment horizontal="center" vertical="center"/>
    </xf>
    <xf numFmtId="177" fontId="7" fillId="0" borderId="3" xfId="4" applyNumberFormat="1" applyFont="1" applyBorder="1" applyAlignment="1">
      <alignment horizontal="center" vertical="center"/>
    </xf>
    <xf numFmtId="0" fontId="7" fillId="0" borderId="4" xfId="4" applyFont="1" applyBorder="1" applyAlignment="1">
      <alignment horizontal="center" vertical="center"/>
    </xf>
    <xf numFmtId="0" fontId="7" fillId="0" borderId="5" xfId="4" applyFont="1" applyBorder="1" applyAlignment="1">
      <alignment horizontal="center" vertical="center"/>
    </xf>
    <xf numFmtId="0" fontId="6" fillId="0" borderId="0" xfId="4" applyFont="1">
      <alignment vertical="center"/>
    </xf>
    <xf numFmtId="177" fontId="6" fillId="0" borderId="0" xfId="4" applyNumberFormat="1" applyFont="1">
      <alignment vertical="center"/>
    </xf>
    <xf numFmtId="0" fontId="6" fillId="0" borderId="0" xfId="4" quotePrefix="1" applyFont="1" applyAlignment="1">
      <alignment horizontal="center" vertical="center"/>
    </xf>
    <xf numFmtId="177" fontId="10" fillId="0" borderId="0" xfId="4" applyNumberFormat="1" applyFont="1" applyAlignment="1">
      <alignment horizontal="right" vertical="center"/>
    </xf>
    <xf numFmtId="177" fontId="9" fillId="0" borderId="0" xfId="4" applyNumberFormat="1" applyFont="1" applyAlignment="1">
      <alignment horizontal="left" vertical="center"/>
    </xf>
    <xf numFmtId="179" fontId="3" fillId="0" borderId="0" xfId="4" applyNumberFormat="1">
      <alignment vertical="center"/>
    </xf>
    <xf numFmtId="179" fontId="6" fillId="0" borderId="0" xfId="4" applyNumberFormat="1" applyFont="1">
      <alignment vertical="center"/>
    </xf>
    <xf numFmtId="188" fontId="6" fillId="0" borderId="0" xfId="4" applyNumberFormat="1" applyFont="1">
      <alignment vertical="center"/>
    </xf>
    <xf numFmtId="176" fontId="6" fillId="0" borderId="0" xfId="4" applyNumberFormat="1" applyFont="1">
      <alignment vertical="center"/>
    </xf>
    <xf numFmtId="0" fontId="12" fillId="0" borderId="0" xfId="8" applyFont="1" applyAlignment="1">
      <alignment vertical="center"/>
    </xf>
    <xf numFmtId="0" fontId="12" fillId="0" borderId="12" xfId="8" applyFont="1" applyBorder="1" applyAlignment="1">
      <alignment vertical="center"/>
    </xf>
    <xf numFmtId="0" fontId="12" fillId="0" borderId="13" xfId="8" applyFont="1" applyBorder="1" applyAlignment="1">
      <alignment vertical="center"/>
    </xf>
    <xf numFmtId="0" fontId="12" fillId="0" borderId="14" xfId="8" applyFont="1" applyBorder="1" applyAlignment="1">
      <alignment vertical="center"/>
    </xf>
    <xf numFmtId="0" fontId="12" fillId="0" borderId="15" xfId="8" applyFont="1" applyBorder="1" applyAlignment="1">
      <alignment vertical="center"/>
    </xf>
    <xf numFmtId="0" fontId="12" fillId="0" borderId="16" xfId="8" applyFont="1" applyBorder="1" applyAlignment="1">
      <alignment vertical="center"/>
    </xf>
    <xf numFmtId="0" fontId="12" fillId="0" borderId="17" xfId="8" applyFont="1" applyBorder="1" applyAlignment="1">
      <alignment vertical="center"/>
    </xf>
    <xf numFmtId="0" fontId="12" fillId="0" borderId="0" xfId="8" applyFont="1" applyAlignment="1">
      <alignment horizontal="centerContinuous" vertical="center"/>
    </xf>
    <xf numFmtId="0" fontId="12" fillId="0" borderId="18" xfId="8" applyFont="1" applyBorder="1" applyAlignment="1">
      <alignment horizontal="centerContinuous" vertical="center"/>
    </xf>
    <xf numFmtId="0" fontId="12" fillId="0" borderId="18" xfId="8" applyFont="1" applyBorder="1" applyAlignment="1">
      <alignment vertical="center"/>
    </xf>
    <xf numFmtId="0" fontId="12" fillId="0" borderId="19" xfId="8" applyFont="1" applyBorder="1" applyAlignment="1">
      <alignment horizontal="centerContinuous" vertical="center"/>
    </xf>
    <xf numFmtId="0" fontId="12" fillId="0" borderId="20" xfId="8" applyFont="1" applyBorder="1" applyAlignment="1">
      <alignment horizontal="centerContinuous" vertical="center"/>
    </xf>
    <xf numFmtId="0" fontId="12" fillId="0" borderId="21" xfId="8" applyFont="1" applyBorder="1" applyAlignment="1">
      <alignment horizontal="centerContinuous" vertical="center"/>
    </xf>
    <xf numFmtId="0" fontId="12" fillId="0" borderId="22" xfId="8" applyFont="1" applyBorder="1" applyAlignment="1">
      <alignment vertical="center"/>
    </xf>
    <xf numFmtId="0" fontId="12" fillId="0" borderId="23" xfId="8" applyFont="1" applyBorder="1" applyAlignment="1">
      <alignment vertical="center"/>
    </xf>
    <xf numFmtId="0" fontId="12" fillId="0" borderId="0" xfId="9" applyFont="1" applyAlignment="1">
      <alignment vertical="center"/>
    </xf>
    <xf numFmtId="0" fontId="6" fillId="0" borderId="0" xfId="10" applyFont="1">
      <alignment vertical="center"/>
    </xf>
    <xf numFmtId="0" fontId="6" fillId="0" borderId="3" xfId="10" applyFont="1" applyBorder="1">
      <alignment vertical="center"/>
    </xf>
    <xf numFmtId="0" fontId="6" fillId="0" borderId="6" xfId="10" applyFont="1" applyBorder="1">
      <alignment vertical="center"/>
    </xf>
    <xf numFmtId="0" fontId="6" fillId="0" borderId="3" xfId="10" applyFont="1" applyBorder="1" applyAlignment="1">
      <alignment horizontal="right" vertical="center"/>
    </xf>
    <xf numFmtId="0" fontId="6" fillId="0" borderId="6" xfId="10" applyFont="1" applyBorder="1" applyAlignment="1">
      <alignment horizontal="center" vertical="center"/>
    </xf>
    <xf numFmtId="0" fontId="15" fillId="0" borderId="0" xfId="10" applyFont="1">
      <alignment vertical="center"/>
    </xf>
    <xf numFmtId="180" fontId="6" fillId="0" borderId="0" xfId="4" applyNumberFormat="1" applyFont="1">
      <alignment vertical="center"/>
    </xf>
    <xf numFmtId="179" fontId="7" fillId="0" borderId="0" xfId="4" applyNumberFormat="1" applyFont="1" applyAlignment="1">
      <alignment horizontal="center" vertical="center"/>
    </xf>
    <xf numFmtId="0" fontId="16" fillId="0" borderId="0" xfId="0" applyFont="1" applyAlignment="1">
      <alignment vertical="center"/>
    </xf>
    <xf numFmtId="3" fontId="6" fillId="2" borderId="0" xfId="4" applyNumberFormat="1" applyFont="1" applyFill="1">
      <alignment vertical="center"/>
    </xf>
    <xf numFmtId="0" fontId="6" fillId="2" borderId="0" xfId="4" applyFont="1" applyFill="1">
      <alignment vertical="center"/>
    </xf>
    <xf numFmtId="38" fontId="3" fillId="0" borderId="0" xfId="4" applyNumberFormat="1">
      <alignment vertical="center"/>
    </xf>
    <xf numFmtId="38" fontId="3" fillId="0" borderId="0" xfId="4" applyNumberFormat="1" applyAlignment="1">
      <alignment horizontal="right" vertical="center"/>
    </xf>
    <xf numFmtId="0" fontId="10" fillId="0" borderId="0" xfId="4" applyFont="1">
      <alignment vertical="center"/>
    </xf>
    <xf numFmtId="178" fontId="10" fillId="0" borderId="3" xfId="4" quotePrefix="1" applyNumberFormat="1" applyFont="1" applyBorder="1" applyAlignment="1">
      <alignment horizontal="center" vertical="center"/>
    </xf>
    <xf numFmtId="0" fontId="19" fillId="0" borderId="0" xfId="4" applyFont="1">
      <alignment vertical="center"/>
    </xf>
    <xf numFmtId="178" fontId="10" fillId="0" borderId="6" xfId="4" quotePrefix="1" applyNumberFormat="1" applyFont="1" applyBorder="1" applyAlignment="1">
      <alignment horizontal="center" vertical="center"/>
    </xf>
    <xf numFmtId="0" fontId="7" fillId="0" borderId="0" xfId="4" applyFont="1" applyAlignment="1">
      <alignment vertical="center" shrinkToFit="1"/>
    </xf>
    <xf numFmtId="177" fontId="7" fillId="0" borderId="0" xfId="4" applyNumberFormat="1" applyFont="1" applyProtection="1">
      <alignment vertical="center"/>
      <protection locked="0"/>
    </xf>
    <xf numFmtId="183" fontId="6" fillId="0" borderId="0" xfId="4" applyNumberFormat="1" applyFont="1">
      <alignment vertical="center"/>
    </xf>
    <xf numFmtId="178" fontId="7" fillId="0" borderId="0" xfId="4" applyNumberFormat="1" applyFont="1" applyAlignment="1">
      <alignment horizontal="center" vertical="center"/>
    </xf>
    <xf numFmtId="0" fontId="21" fillId="0" borderId="0" xfId="4" applyFont="1">
      <alignment vertical="center"/>
    </xf>
    <xf numFmtId="0" fontId="1" fillId="0" borderId="0" xfId="0" applyFont="1"/>
    <xf numFmtId="188" fontId="7" fillId="0" borderId="0" xfId="4" applyNumberFormat="1" applyFont="1" applyProtection="1">
      <alignment vertical="center"/>
      <protection locked="0"/>
    </xf>
    <xf numFmtId="0" fontId="12" fillId="0" borderId="71" xfId="8" applyFont="1" applyBorder="1" applyAlignment="1">
      <alignment vertical="center"/>
    </xf>
    <xf numFmtId="0" fontId="12" fillId="0" borderId="72" xfId="8" applyFont="1" applyBorder="1" applyAlignment="1">
      <alignment vertical="center"/>
    </xf>
    <xf numFmtId="0" fontId="1" fillId="0" borderId="0" xfId="0" applyFont="1" applyAlignment="1">
      <alignment vertical="center"/>
    </xf>
    <xf numFmtId="40" fontId="1" fillId="0" borderId="3" xfId="1" applyNumberFormat="1" applyFont="1" applyBorder="1" applyAlignment="1">
      <alignment vertical="center"/>
    </xf>
    <xf numFmtId="38" fontId="1" fillId="0" borderId="3" xfId="1" applyFont="1" applyBorder="1" applyAlignment="1">
      <alignment vertical="center"/>
    </xf>
    <xf numFmtId="0" fontId="1" fillId="0" borderId="0" xfId="0" applyFont="1" applyAlignment="1">
      <alignment horizontal="right" vertical="center"/>
    </xf>
    <xf numFmtId="3" fontId="1" fillId="0" borderId="0" xfId="0" applyNumberFormat="1" applyFont="1" applyAlignment="1">
      <alignment vertical="center"/>
    </xf>
    <xf numFmtId="3" fontId="1" fillId="6" borderId="0" xfId="0" applyNumberFormat="1" applyFont="1" applyFill="1" applyAlignment="1">
      <alignment vertical="center"/>
    </xf>
    <xf numFmtId="177" fontId="7" fillId="0" borderId="0" xfId="4" applyNumberFormat="1" applyFont="1" applyAlignment="1">
      <alignment horizontal="center" vertical="center"/>
    </xf>
    <xf numFmtId="177" fontId="7" fillId="0" borderId="0" xfId="4" applyNumberFormat="1" applyFont="1" applyAlignment="1">
      <alignment horizontal="center" vertical="center" shrinkToFit="1"/>
    </xf>
    <xf numFmtId="0" fontId="12" fillId="0" borderId="0" xfId="4" applyFont="1" applyAlignment="1">
      <alignment horizontal="center" vertical="center"/>
    </xf>
    <xf numFmtId="0" fontId="12" fillId="0" borderId="0" xfId="4" applyFont="1">
      <alignment vertical="center"/>
    </xf>
    <xf numFmtId="179" fontId="7" fillId="0" borderId="0" xfId="4" applyNumberFormat="1" applyFont="1">
      <alignment vertical="center"/>
    </xf>
    <xf numFmtId="0" fontId="14" fillId="0" borderId="0" xfId="4" applyFont="1" applyAlignment="1">
      <alignment horizontal="center" vertical="center"/>
    </xf>
    <xf numFmtId="0" fontId="14" fillId="0" borderId="0" xfId="4" applyFont="1" applyAlignment="1">
      <alignment horizontal="center" vertical="center" wrapText="1"/>
    </xf>
    <xf numFmtId="0" fontId="14" fillId="0" borderId="0" xfId="4" applyFont="1" applyAlignment="1">
      <alignment horizontal="distributed"/>
    </xf>
    <xf numFmtId="49" fontId="12" fillId="0" borderId="0" xfId="4" applyNumberFormat="1" applyFont="1" applyAlignment="1">
      <alignment horizontal="center"/>
    </xf>
    <xf numFmtId="186" fontId="12" fillId="0" borderId="0" xfId="4" applyNumberFormat="1" applyFont="1" applyAlignment="1">
      <alignment horizontal="center"/>
    </xf>
    <xf numFmtId="186" fontId="13" fillId="0" borderId="0" xfId="4" applyNumberFormat="1" applyFont="1" applyAlignment="1">
      <alignment horizontal="center"/>
    </xf>
    <xf numFmtId="0" fontId="7" fillId="0" borderId="0" xfId="6" applyFont="1">
      <alignment vertical="center"/>
    </xf>
    <xf numFmtId="187" fontId="12" fillId="0" borderId="0" xfId="4" applyNumberFormat="1" applyFont="1" applyAlignment="1">
      <alignment horizontal="right"/>
    </xf>
    <xf numFmtId="179" fontId="1" fillId="2" borderId="25" xfId="0" applyNumberFormat="1" applyFont="1" applyFill="1" applyBorder="1" applyAlignment="1">
      <alignment vertical="center"/>
    </xf>
    <xf numFmtId="179" fontId="1" fillId="2" borderId="24" xfId="0" applyNumberFormat="1" applyFont="1" applyFill="1" applyBorder="1" applyAlignment="1">
      <alignment vertical="center"/>
    </xf>
    <xf numFmtId="179" fontId="1" fillId="2" borderId="1" xfId="0" applyNumberFormat="1" applyFont="1" applyFill="1" applyBorder="1" applyAlignment="1">
      <alignment vertical="center"/>
    </xf>
    <xf numFmtId="0" fontId="3" fillId="0" borderId="0" xfId="4" applyAlignment="1">
      <alignment horizontal="center" vertical="center"/>
    </xf>
    <xf numFmtId="199" fontId="6" fillId="0" borderId="0" xfId="0" applyNumberFormat="1" applyFont="1" applyAlignment="1">
      <alignment vertical="center" shrinkToFit="1"/>
    </xf>
    <xf numFmtId="177" fontId="7" fillId="3" borderId="3" xfId="4" applyNumberFormat="1" applyFont="1" applyFill="1" applyBorder="1" applyProtection="1">
      <alignment vertical="center"/>
      <protection locked="0"/>
    </xf>
    <xf numFmtId="187" fontId="6" fillId="0" borderId="6" xfId="10" applyNumberFormat="1" applyFont="1" applyBorder="1">
      <alignment vertical="center"/>
    </xf>
    <xf numFmtId="187" fontId="6" fillId="0" borderId="3" xfId="10" applyNumberFormat="1" applyFont="1" applyBorder="1">
      <alignment vertical="center"/>
    </xf>
    <xf numFmtId="0" fontId="17" fillId="0" borderId="0" xfId="0" applyFont="1" applyAlignment="1" applyProtection="1">
      <alignment vertical="center"/>
      <protection locked="0"/>
    </xf>
    <xf numFmtId="0" fontId="18" fillId="0" borderId="0" xfId="0" applyFont="1" applyAlignment="1" applyProtection="1">
      <alignment vertical="center"/>
      <protection locked="0"/>
    </xf>
    <xf numFmtId="0" fontId="6" fillId="0" borderId="0" xfId="4" applyFont="1" applyProtection="1">
      <alignment vertical="center"/>
      <protection locked="0"/>
    </xf>
    <xf numFmtId="183" fontId="6" fillId="0" borderId="0" xfId="4" applyNumberFormat="1" applyFont="1" applyProtection="1">
      <alignment vertical="center"/>
      <protection locked="0"/>
    </xf>
    <xf numFmtId="0" fontId="10" fillId="0" borderId="0" xfId="4" applyFont="1" applyAlignment="1" applyProtection="1">
      <alignment horizontal="right" vertical="center"/>
      <protection locked="0"/>
    </xf>
    <xf numFmtId="0" fontId="3" fillId="0" borderId="0" xfId="4" quotePrefix="1" applyAlignment="1" applyProtection="1">
      <alignment horizontal="center" vertical="center"/>
      <protection locked="0"/>
    </xf>
    <xf numFmtId="0" fontId="3" fillId="0" borderId="0" xfId="4" applyProtection="1">
      <alignment vertical="center"/>
      <protection locked="0"/>
    </xf>
    <xf numFmtId="0" fontId="6" fillId="0" borderId="0" xfId="4" quotePrefix="1" applyFont="1" applyAlignment="1" applyProtection="1">
      <alignment horizontal="center" vertical="center"/>
      <protection locked="0"/>
    </xf>
    <xf numFmtId="0" fontId="7" fillId="0" borderId="5" xfId="4" applyFont="1" applyBorder="1" applyAlignment="1" applyProtection="1">
      <alignment horizontal="center" vertical="center"/>
      <protection locked="0"/>
    </xf>
    <xf numFmtId="183" fontId="7" fillId="0" borderId="3" xfId="4" applyNumberFormat="1" applyFont="1" applyBorder="1" applyAlignment="1" applyProtection="1">
      <alignment horizontal="center" vertical="center"/>
      <protection locked="0"/>
    </xf>
    <xf numFmtId="0" fontId="7" fillId="0" borderId="3" xfId="4" applyFont="1" applyBorder="1" applyAlignment="1" applyProtection="1">
      <alignment horizontal="center" vertical="center" shrinkToFit="1"/>
      <protection locked="0"/>
    </xf>
    <xf numFmtId="0" fontId="7" fillId="0" borderId="0" xfId="4" applyFont="1" applyProtection="1">
      <alignment vertical="center"/>
      <protection locked="0"/>
    </xf>
    <xf numFmtId="0" fontId="7" fillId="0" borderId="0" xfId="4" applyFont="1" applyAlignment="1" applyProtection="1">
      <alignment horizontal="center" vertical="center"/>
      <protection locked="0"/>
    </xf>
    <xf numFmtId="177" fontId="7" fillId="0" borderId="2" xfId="4" applyNumberFormat="1" applyFont="1" applyBorder="1" applyProtection="1">
      <alignment vertical="center"/>
      <protection locked="0"/>
    </xf>
    <xf numFmtId="183" fontId="3" fillId="0" borderId="0" xfId="4" applyNumberFormat="1" applyProtection="1">
      <alignment vertical="center"/>
      <protection locked="0"/>
    </xf>
    <xf numFmtId="183" fontId="7" fillId="0" borderId="0" xfId="4" applyNumberFormat="1" applyFont="1" applyAlignment="1" applyProtection="1">
      <alignment horizontal="center" vertical="center"/>
      <protection locked="0"/>
    </xf>
    <xf numFmtId="177" fontId="6" fillId="0" borderId="0" xfId="4" applyNumberFormat="1" applyFont="1" applyProtection="1">
      <alignment vertical="center"/>
      <protection locked="0"/>
    </xf>
    <xf numFmtId="177" fontId="7" fillId="0" borderId="3" xfId="4" applyNumberFormat="1" applyFont="1" applyBorder="1" applyAlignment="1" applyProtection="1">
      <alignment horizontal="center" vertical="center"/>
      <protection locked="0"/>
    </xf>
    <xf numFmtId="177" fontId="7" fillId="0" borderId="3" xfId="4" applyNumberFormat="1" applyFont="1" applyBorder="1" applyAlignment="1" applyProtection="1">
      <alignment horizontal="center" vertical="center" shrinkToFit="1"/>
      <protection locked="0"/>
    </xf>
    <xf numFmtId="177" fontId="7" fillId="0" borderId="27" xfId="4" applyNumberFormat="1" applyFont="1" applyBorder="1" applyProtection="1">
      <alignment vertical="center"/>
      <protection locked="0"/>
    </xf>
    <xf numFmtId="49" fontId="7" fillId="0" borderId="0" xfId="4" quotePrefix="1" applyNumberFormat="1" applyFont="1" applyProtection="1">
      <alignment vertical="center"/>
      <protection locked="0"/>
    </xf>
    <xf numFmtId="0" fontId="7" fillId="0" borderId="0" xfId="4" quotePrefix="1" applyFont="1" applyProtection="1">
      <alignment vertical="center"/>
      <protection locked="0"/>
    </xf>
    <xf numFmtId="0" fontId="9" fillId="0" borderId="0" xfId="4" applyFont="1" applyAlignment="1" applyProtection="1">
      <alignment horizontal="left" vertical="center"/>
      <protection locked="0"/>
    </xf>
    <xf numFmtId="178" fontId="7" fillId="0" borderId="0" xfId="4" applyNumberFormat="1" applyFont="1" applyAlignment="1" applyProtection="1">
      <alignment horizontal="center" vertical="center"/>
      <protection locked="0"/>
    </xf>
    <xf numFmtId="0" fontId="7" fillId="0" borderId="74" xfId="4" applyFont="1" applyBorder="1" applyAlignment="1" applyProtection="1">
      <alignment horizontal="center" vertical="center"/>
      <protection locked="0"/>
    </xf>
    <xf numFmtId="0" fontId="7" fillId="0" borderId="2" xfId="4" applyFont="1" applyBorder="1" applyProtection="1">
      <alignment vertical="center"/>
      <protection locked="0"/>
    </xf>
    <xf numFmtId="0" fontId="7" fillId="0" borderId="33" xfId="4" applyFont="1" applyBorder="1" applyAlignment="1" applyProtection="1">
      <alignment horizontal="center" vertical="center"/>
      <protection locked="0"/>
    </xf>
    <xf numFmtId="177" fontId="7" fillId="0" borderId="33" xfId="4" applyNumberFormat="1" applyFont="1" applyBorder="1" applyProtection="1">
      <alignment vertical="center"/>
      <protection locked="0"/>
    </xf>
    <xf numFmtId="177" fontId="7" fillId="2" borderId="8" xfId="4" applyNumberFormat="1" applyFont="1" applyFill="1" applyBorder="1">
      <alignment vertical="center"/>
    </xf>
    <xf numFmtId="179" fontId="6" fillId="0" borderId="0" xfId="4" applyNumberFormat="1" applyFont="1" applyProtection="1">
      <alignment vertical="center"/>
      <protection locked="0"/>
    </xf>
    <xf numFmtId="179" fontId="3" fillId="0" borderId="0" xfId="4" applyNumberFormat="1" applyProtection="1">
      <alignment vertical="center"/>
      <protection locked="0"/>
    </xf>
    <xf numFmtId="177" fontId="9" fillId="0" borderId="0" xfId="4" applyNumberFormat="1" applyFont="1" applyAlignment="1" applyProtection="1">
      <alignment horizontal="left" vertical="center"/>
      <protection locked="0"/>
    </xf>
    <xf numFmtId="179" fontId="7" fillId="0" borderId="3" xfId="4" applyNumberFormat="1" applyFont="1" applyBorder="1" applyAlignment="1" applyProtection="1">
      <alignment horizontal="center" vertical="center"/>
      <protection locked="0"/>
    </xf>
    <xf numFmtId="177" fontId="3" fillId="0" borderId="0" xfId="4" applyNumberFormat="1" applyProtection="1">
      <alignment vertical="center"/>
      <protection locked="0"/>
    </xf>
    <xf numFmtId="179" fontId="7" fillId="0" borderId="0" xfId="4" applyNumberFormat="1" applyFont="1" applyAlignment="1" applyProtection="1">
      <alignment horizontal="center" vertical="center"/>
      <protection locked="0"/>
    </xf>
    <xf numFmtId="177" fontId="7" fillId="5" borderId="1" xfId="4" applyNumberFormat="1" applyFont="1" applyFill="1" applyBorder="1">
      <alignment vertical="center"/>
    </xf>
    <xf numFmtId="176" fontId="7" fillId="0" borderId="3" xfId="4" applyNumberFormat="1" applyFont="1" applyBorder="1" applyAlignment="1" applyProtection="1">
      <alignment horizontal="center" vertical="center"/>
      <protection locked="0"/>
    </xf>
    <xf numFmtId="0" fontId="7" fillId="0" borderId="0" xfId="4" applyFont="1" applyAlignment="1" applyProtection="1">
      <alignment vertical="center" shrinkToFit="1"/>
      <protection locked="0"/>
    </xf>
    <xf numFmtId="0" fontId="7" fillId="0" borderId="0" xfId="4" applyFont="1" applyAlignment="1" applyProtection="1">
      <alignment horizontal="center" vertical="center" shrinkToFit="1"/>
      <protection locked="0"/>
    </xf>
    <xf numFmtId="177" fontId="10" fillId="0" borderId="0" xfId="4" applyNumberFormat="1" applyFont="1" applyAlignment="1" applyProtection="1">
      <alignment horizontal="right" vertical="center"/>
      <protection locked="0"/>
    </xf>
    <xf numFmtId="181" fontId="7" fillId="0" borderId="0" xfId="4" applyNumberFormat="1" applyFont="1" applyProtection="1">
      <alignment vertical="center"/>
      <protection locked="0"/>
    </xf>
    <xf numFmtId="177" fontId="7" fillId="2" borderId="11" xfId="4" applyNumberFormat="1" applyFont="1" applyFill="1" applyBorder="1">
      <alignment vertical="center"/>
    </xf>
    <xf numFmtId="0" fontId="7" fillId="0" borderId="3" xfId="4" applyFont="1" applyBorder="1" applyAlignment="1" applyProtection="1">
      <alignment horizontal="center" vertical="center"/>
      <protection locked="0"/>
    </xf>
    <xf numFmtId="0" fontId="7" fillId="0" borderId="6" xfId="4" applyFont="1" applyBorder="1" applyAlignment="1">
      <alignment horizontal="center" vertical="center"/>
    </xf>
    <xf numFmtId="177" fontId="7" fillId="2" borderId="6" xfId="4" applyNumberFormat="1" applyFont="1" applyFill="1" applyBorder="1">
      <alignment vertical="center"/>
    </xf>
    <xf numFmtId="0" fontId="1" fillId="0" borderId="76" xfId="0" applyFont="1" applyBorder="1" applyAlignment="1" applyProtection="1">
      <alignment horizontal="center" vertical="center"/>
      <protection locked="0"/>
    </xf>
    <xf numFmtId="0" fontId="3" fillId="0" borderId="0" xfId="4" applyAlignment="1" applyProtection="1">
      <alignment horizontal="center" vertical="center"/>
      <protection locked="0"/>
    </xf>
    <xf numFmtId="0" fontId="3" fillId="0" borderId="0" xfId="4" applyAlignment="1" applyProtection="1">
      <alignment horizontal="right" vertical="center"/>
      <protection locked="0"/>
    </xf>
    <xf numFmtId="0" fontId="3" fillId="0" borderId="0" xfId="4" applyAlignment="1" applyProtection="1">
      <alignment vertical="center" shrinkToFit="1"/>
      <protection locked="0"/>
    </xf>
    <xf numFmtId="177" fontId="3" fillId="0" borderId="0" xfId="4" applyNumberFormat="1" applyAlignment="1" applyProtection="1">
      <alignment horizontal="left" vertical="center" wrapText="1"/>
      <protection locked="0"/>
    </xf>
    <xf numFmtId="0" fontId="6" fillId="0" borderId="0" xfId="4" applyFont="1" applyAlignment="1" applyProtection="1">
      <alignment vertical="center" shrinkToFit="1"/>
      <protection locked="0"/>
    </xf>
    <xf numFmtId="177" fontId="3" fillId="0" borderId="0" xfId="4" applyNumberFormat="1" applyAlignment="1" applyProtection="1">
      <alignment horizontal="right" vertical="center" wrapText="1"/>
      <protection locked="0"/>
    </xf>
    <xf numFmtId="0" fontId="3" fillId="0" borderId="0" xfId="4" applyAlignment="1" applyProtection="1">
      <alignment horizontal="right" vertical="center" wrapText="1"/>
      <protection locked="0"/>
    </xf>
    <xf numFmtId="182" fontId="3" fillId="0" borderId="0" xfId="4" applyNumberFormat="1" applyAlignment="1" applyProtection="1">
      <alignment horizontal="right" vertical="center"/>
      <protection locked="0"/>
    </xf>
    <xf numFmtId="0" fontId="3" fillId="0" borderId="0" xfId="4" applyAlignment="1" applyProtection="1">
      <alignment horizontal="left" vertical="center" wrapText="1"/>
      <protection locked="0"/>
    </xf>
    <xf numFmtId="0" fontId="7" fillId="0" borderId="87" xfId="4" applyFont="1" applyBorder="1" applyAlignment="1" applyProtection="1">
      <alignment horizontal="center" vertical="center"/>
      <protection locked="0"/>
    </xf>
    <xf numFmtId="177" fontId="3" fillId="0" borderId="0" xfId="4" applyNumberFormat="1" applyAlignment="1" applyProtection="1">
      <alignment horizontal="right" vertical="center"/>
      <protection locked="0"/>
    </xf>
    <xf numFmtId="177" fontId="7" fillId="6" borderId="0" xfId="4" applyNumberFormat="1" applyFont="1" applyFill="1" applyProtection="1">
      <alignment vertical="center"/>
      <protection locked="0"/>
    </xf>
    <xf numFmtId="177" fontId="7" fillId="0" borderId="7" xfId="4" applyNumberFormat="1" applyFont="1" applyBorder="1" applyProtection="1">
      <alignment vertical="center"/>
      <protection locked="0"/>
    </xf>
    <xf numFmtId="0" fontId="7" fillId="0" borderId="7" xfId="4" applyFont="1" applyBorder="1" applyAlignment="1" applyProtection="1">
      <alignment horizontal="center" vertical="center"/>
      <protection locked="0"/>
    </xf>
    <xf numFmtId="183" fontId="7" fillId="0" borderId="7" xfId="4" applyNumberFormat="1" applyFont="1" applyBorder="1" applyProtection="1">
      <alignment vertical="center"/>
      <protection locked="0"/>
    </xf>
    <xf numFmtId="177" fontId="7" fillId="0" borderId="3" xfId="4" applyNumberFormat="1" applyFont="1" applyBorder="1" applyProtection="1">
      <alignment vertical="center"/>
      <protection locked="0"/>
    </xf>
    <xf numFmtId="183" fontId="9" fillId="0" borderId="3" xfId="4" applyNumberFormat="1" applyFont="1" applyBorder="1" applyAlignment="1" applyProtection="1">
      <alignment vertical="center" shrinkToFit="1"/>
      <protection locked="0"/>
    </xf>
    <xf numFmtId="177" fontId="7" fillId="0" borderId="8" xfId="4" applyNumberFormat="1" applyFont="1" applyBorder="1" applyProtection="1">
      <alignment vertical="center"/>
      <protection locked="0"/>
    </xf>
    <xf numFmtId="176" fontId="7" fillId="0" borderId="0" xfId="4" applyNumberFormat="1" applyFont="1">
      <alignment vertical="center"/>
    </xf>
    <xf numFmtId="183" fontId="7" fillId="0" borderId="7" xfId="4" applyNumberFormat="1" applyFont="1" applyBorder="1">
      <alignment vertical="center"/>
    </xf>
    <xf numFmtId="177" fontId="7" fillId="2" borderId="9" xfId="4" applyNumberFormat="1" applyFont="1" applyFill="1" applyBorder="1">
      <alignment vertical="center"/>
    </xf>
    <xf numFmtId="183" fontId="7" fillId="3" borderId="6" xfId="4" applyNumberFormat="1" applyFont="1" applyFill="1" applyBorder="1">
      <alignment vertical="center"/>
    </xf>
    <xf numFmtId="0" fontId="8" fillId="0" borderId="0" xfId="4" applyFont="1" applyProtection="1">
      <alignment vertical="center"/>
      <protection locked="0"/>
    </xf>
    <xf numFmtId="0" fontId="11" fillId="0" borderId="0" xfId="4" quotePrefix="1" applyFont="1" applyAlignment="1" applyProtection="1">
      <alignment horizontal="center" vertical="center"/>
      <protection locked="0"/>
    </xf>
    <xf numFmtId="177" fontId="7" fillId="0" borderId="6" xfId="4" applyNumberFormat="1" applyFont="1" applyBorder="1" applyAlignment="1" applyProtection="1">
      <alignment horizontal="center" vertical="center" shrinkToFit="1"/>
      <protection locked="0"/>
    </xf>
    <xf numFmtId="188" fontId="6" fillId="0" borderId="0" xfId="4" applyNumberFormat="1" applyFont="1" applyProtection="1">
      <alignment vertical="center"/>
      <protection locked="0"/>
    </xf>
    <xf numFmtId="176" fontId="6" fillId="0" borderId="0" xfId="4" applyNumberFormat="1" applyFont="1" applyProtection="1">
      <alignment vertical="center"/>
      <protection locked="0"/>
    </xf>
    <xf numFmtId="188" fontId="7" fillId="0" borderId="3" xfId="4" applyNumberFormat="1" applyFont="1" applyBorder="1" applyAlignment="1" applyProtection="1">
      <alignment horizontal="center" vertical="center"/>
      <protection locked="0"/>
    </xf>
    <xf numFmtId="188" fontId="7" fillId="0" borderId="3" xfId="4" applyNumberFormat="1" applyFont="1" applyBorder="1" applyAlignment="1" applyProtection="1">
      <alignment horizontal="center" vertical="center" shrinkToFit="1"/>
      <protection locked="0"/>
    </xf>
    <xf numFmtId="188" fontId="7" fillId="0" borderId="2" xfId="4" applyNumberFormat="1" applyFont="1" applyBorder="1" applyProtection="1">
      <alignment vertical="center"/>
      <protection locked="0"/>
    </xf>
    <xf numFmtId="188" fontId="7" fillId="0" borderId="0" xfId="4" applyNumberFormat="1" applyFont="1" applyAlignment="1" applyProtection="1">
      <alignment horizontal="center" vertical="center" shrinkToFit="1"/>
      <protection locked="0"/>
    </xf>
    <xf numFmtId="0" fontId="10" fillId="0" borderId="0" xfId="4" applyFont="1" applyAlignment="1" applyProtection="1">
      <alignment wrapText="1"/>
      <protection locked="0"/>
    </xf>
    <xf numFmtId="176" fontId="10" fillId="0" borderId="0" xfId="4" applyNumberFormat="1" applyFont="1" applyAlignment="1" applyProtection="1">
      <alignment horizontal="center" vertical="center" shrinkToFit="1"/>
      <protection locked="0"/>
    </xf>
    <xf numFmtId="188" fontId="9" fillId="0" borderId="0" xfId="4" applyNumberFormat="1" applyFont="1" applyAlignment="1" applyProtection="1">
      <alignment horizontal="left" vertical="center"/>
      <protection locked="0"/>
    </xf>
    <xf numFmtId="177" fontId="7" fillId="2" borderId="3" xfId="4" applyNumberFormat="1" applyFont="1" applyFill="1" applyBorder="1">
      <alignment vertical="center"/>
    </xf>
    <xf numFmtId="177" fontId="7" fillId="2" borderId="31" xfId="4" applyNumberFormat="1" applyFont="1" applyFill="1" applyBorder="1">
      <alignment vertical="center"/>
    </xf>
    <xf numFmtId="183" fontId="7" fillId="5" borderId="6" xfId="4" applyNumberFormat="1" applyFont="1" applyFill="1" applyBorder="1">
      <alignment vertical="center"/>
    </xf>
    <xf numFmtId="38" fontId="7" fillId="2" borderId="11" xfId="1" applyFont="1" applyFill="1" applyBorder="1" applyAlignment="1" applyProtection="1">
      <alignment vertical="center"/>
    </xf>
    <xf numFmtId="180" fontId="7" fillId="2" borderId="11" xfId="4" applyNumberFormat="1" applyFont="1" applyFill="1" applyBorder="1">
      <alignment vertical="center"/>
    </xf>
    <xf numFmtId="188" fontId="10" fillId="0" borderId="0" xfId="4" applyNumberFormat="1" applyFont="1" applyAlignment="1" applyProtection="1">
      <alignment horizontal="right" vertical="center"/>
      <protection locked="0"/>
    </xf>
    <xf numFmtId="0" fontId="7" fillId="0" borderId="4" xfId="4" applyFont="1" applyBorder="1" applyProtection="1">
      <alignment vertical="center"/>
      <protection locked="0"/>
    </xf>
    <xf numFmtId="176" fontId="10" fillId="0" borderId="0" xfId="4" applyNumberFormat="1" applyFont="1" applyAlignment="1" applyProtection="1">
      <alignment vertical="center" shrinkToFit="1"/>
      <protection locked="0"/>
    </xf>
    <xf numFmtId="179" fontId="7" fillId="3" borderId="3" xfId="4" applyNumberFormat="1" applyFont="1" applyFill="1" applyBorder="1" applyAlignment="1" applyProtection="1">
      <alignment horizontal="center" vertical="center"/>
      <protection locked="0"/>
    </xf>
    <xf numFmtId="0" fontId="7" fillId="0" borderId="10" xfId="4" applyFont="1" applyBorder="1" applyAlignment="1" applyProtection="1">
      <alignment horizontal="center" vertical="center"/>
      <protection locked="0"/>
    </xf>
    <xf numFmtId="188" fontId="7" fillId="2" borderId="11" xfId="4" applyNumberFormat="1" applyFont="1" applyFill="1" applyBorder="1">
      <alignment vertical="center"/>
    </xf>
    <xf numFmtId="188" fontId="7" fillId="2" borderId="1" xfId="4" applyNumberFormat="1" applyFont="1" applyFill="1" applyBorder="1">
      <alignment vertical="center"/>
    </xf>
    <xf numFmtId="188" fontId="7" fillId="2" borderId="3" xfId="4" applyNumberFormat="1" applyFont="1" applyFill="1" applyBorder="1">
      <alignment vertical="center"/>
    </xf>
    <xf numFmtId="0" fontId="12" fillId="0" borderId="0" xfId="9" applyFont="1" applyAlignment="1" applyProtection="1">
      <alignment vertical="center"/>
      <protection locked="0"/>
    </xf>
    <xf numFmtId="0" fontId="12" fillId="0" borderId="29" xfId="9" applyFont="1" applyBorder="1" applyAlignment="1" applyProtection="1">
      <alignment vertical="center"/>
      <protection locked="0"/>
    </xf>
    <xf numFmtId="0" fontId="12" fillId="0" borderId="28" xfId="9" applyFont="1" applyBorder="1" applyAlignment="1" applyProtection="1">
      <alignment vertical="center"/>
      <protection locked="0"/>
    </xf>
    <xf numFmtId="0" fontId="12" fillId="0" borderId="27" xfId="9" applyFont="1" applyBorder="1" applyAlignment="1" applyProtection="1">
      <alignment vertical="center"/>
      <protection locked="0"/>
    </xf>
    <xf numFmtId="0" fontId="12" fillId="0" borderId="73" xfId="9" applyFont="1" applyBorder="1" applyAlignment="1" applyProtection="1">
      <alignment vertical="center"/>
      <protection locked="0"/>
    </xf>
    <xf numFmtId="0" fontId="12" fillId="0" borderId="67" xfId="9" applyFont="1" applyBorder="1" applyAlignment="1" applyProtection="1">
      <alignment vertical="center"/>
      <protection locked="0"/>
    </xf>
    <xf numFmtId="0" fontId="14" fillId="0" borderId="67" xfId="9" applyFont="1" applyBorder="1" applyAlignment="1" applyProtection="1">
      <alignment horizontal="right" vertical="center"/>
      <protection locked="0"/>
    </xf>
    <xf numFmtId="0" fontId="14" fillId="0" borderId="0" xfId="9" applyFont="1" applyAlignment="1" applyProtection="1">
      <alignment horizontal="right" vertical="center"/>
      <protection locked="0"/>
    </xf>
    <xf numFmtId="0" fontId="12" fillId="0" borderId="67" xfId="9" applyFont="1" applyBorder="1" applyAlignment="1" applyProtection="1">
      <alignment horizontal="centerContinuous" vertical="center"/>
      <protection locked="0"/>
    </xf>
    <xf numFmtId="0" fontId="12" fillId="0" borderId="0" xfId="9" applyFont="1" applyAlignment="1" applyProtection="1">
      <alignment horizontal="centerContinuous" vertical="center"/>
      <protection locked="0"/>
    </xf>
    <xf numFmtId="0" fontId="12" fillId="0" borderId="26" xfId="9" applyFont="1" applyBorder="1" applyAlignment="1" applyProtection="1">
      <alignment horizontal="centerContinuous" vertical="center"/>
      <protection locked="0"/>
    </xf>
    <xf numFmtId="194" fontId="13" fillId="0" borderId="67" xfId="9" applyNumberFormat="1" applyFont="1" applyBorder="1" applyAlignment="1" applyProtection="1">
      <alignment horizontal="right" vertical="center"/>
      <protection locked="0"/>
    </xf>
    <xf numFmtId="194" fontId="13" fillId="0" borderId="0" xfId="9" applyNumberFormat="1" applyFont="1" applyAlignment="1" applyProtection="1">
      <alignment horizontal="right" vertical="center"/>
      <protection locked="0"/>
    </xf>
    <xf numFmtId="187" fontId="12" fillId="0" borderId="0" xfId="9" applyNumberFormat="1" applyFont="1" applyAlignment="1" applyProtection="1">
      <alignment vertical="center"/>
      <protection locked="0"/>
    </xf>
    <xf numFmtId="187" fontId="13" fillId="0" borderId="0" xfId="9" applyNumberFormat="1" applyFont="1" applyAlignment="1" applyProtection="1">
      <alignment vertical="center"/>
      <protection locked="0"/>
    </xf>
    <xf numFmtId="194" fontId="12" fillId="0" borderId="0" xfId="9" applyNumberFormat="1" applyFont="1" applyAlignment="1" applyProtection="1">
      <alignment horizontal="right" vertical="center"/>
      <protection locked="0"/>
    </xf>
    <xf numFmtId="0" fontId="12" fillId="0" borderId="0" xfId="9" applyFont="1" applyAlignment="1" applyProtection="1">
      <alignment horizontal="center" vertical="center"/>
      <protection locked="0"/>
    </xf>
    <xf numFmtId="0" fontId="12" fillId="0" borderId="0" xfId="9" applyFont="1" applyAlignment="1" applyProtection="1">
      <alignment horizontal="right" vertical="center"/>
      <protection locked="0"/>
    </xf>
    <xf numFmtId="0" fontId="13" fillId="0" borderId="0" xfId="9" applyFont="1" applyAlignment="1" applyProtection="1">
      <alignment horizontal="center" vertical="center"/>
      <protection locked="0"/>
    </xf>
    <xf numFmtId="183" fontId="12" fillId="0" borderId="0" xfId="9" applyNumberFormat="1" applyFont="1" applyAlignment="1" applyProtection="1">
      <alignment vertical="center"/>
      <protection locked="0"/>
    </xf>
    <xf numFmtId="0" fontId="13" fillId="0" borderId="0" xfId="9" applyFont="1" applyAlignment="1" applyProtection="1">
      <alignment vertical="center"/>
      <protection locked="0"/>
    </xf>
    <xf numFmtId="0" fontId="12" fillId="0" borderId="0" xfId="8" applyFont="1" applyAlignment="1" applyProtection="1">
      <alignment vertical="center"/>
      <protection locked="0"/>
    </xf>
    <xf numFmtId="0" fontId="12" fillId="0" borderId="23" xfId="8" applyFont="1" applyBorder="1" applyAlignment="1" applyProtection="1">
      <alignment vertical="center"/>
      <protection locked="0"/>
    </xf>
    <xf numFmtId="0" fontId="12" fillId="0" borderId="12" xfId="8" applyFont="1" applyBorder="1" applyAlignment="1" applyProtection="1">
      <alignment vertical="center"/>
      <protection locked="0"/>
    </xf>
    <xf numFmtId="0" fontId="12" fillId="0" borderId="22" xfId="8" applyFont="1" applyBorder="1" applyAlignment="1" applyProtection="1">
      <alignment vertical="center"/>
      <protection locked="0"/>
    </xf>
    <xf numFmtId="0" fontId="12" fillId="0" borderId="73" xfId="8" applyFont="1" applyBorder="1" applyAlignment="1" applyProtection="1">
      <alignment vertical="center"/>
      <protection locked="0"/>
    </xf>
    <xf numFmtId="0" fontId="12" fillId="0" borderId="71" xfId="8" applyFont="1" applyBorder="1" applyAlignment="1" applyProtection="1">
      <alignment vertical="center"/>
      <protection locked="0"/>
    </xf>
    <xf numFmtId="0" fontId="12" fillId="0" borderId="72" xfId="8" applyFont="1" applyBorder="1" applyAlignment="1" applyProtection="1">
      <alignment vertical="center"/>
      <protection locked="0"/>
    </xf>
    <xf numFmtId="0" fontId="12" fillId="0" borderId="0" xfId="8" applyFont="1" applyAlignment="1" applyProtection="1">
      <alignment horizontal="centerContinuous" vertical="center"/>
      <protection locked="0"/>
    </xf>
    <xf numFmtId="0" fontId="12" fillId="0" borderId="18" xfId="8" applyFont="1" applyBorder="1" applyAlignment="1" applyProtection="1">
      <alignment vertical="center"/>
      <protection locked="0"/>
    </xf>
    <xf numFmtId="177" fontId="12" fillId="0" borderId="0" xfId="8" applyNumberFormat="1" applyFont="1" applyAlignment="1" applyProtection="1">
      <alignment vertical="center"/>
      <protection locked="0"/>
    </xf>
    <xf numFmtId="0" fontId="12" fillId="0" borderId="21" xfId="8" applyFont="1" applyBorder="1" applyAlignment="1" applyProtection="1">
      <alignment horizontal="centerContinuous" vertical="center"/>
      <protection locked="0"/>
    </xf>
    <xf numFmtId="0" fontId="12" fillId="0" borderId="20" xfId="8" applyFont="1" applyBorder="1" applyAlignment="1" applyProtection="1">
      <alignment horizontal="centerContinuous" vertical="center"/>
      <protection locked="0"/>
    </xf>
    <xf numFmtId="0" fontId="12" fillId="0" borderId="19" xfId="8" applyFont="1" applyBorder="1" applyAlignment="1" applyProtection="1">
      <alignment horizontal="centerContinuous" vertical="center"/>
      <protection locked="0"/>
    </xf>
    <xf numFmtId="0" fontId="12" fillId="0" borderId="18" xfId="8" applyFont="1" applyBorder="1" applyAlignment="1" applyProtection="1">
      <alignment horizontal="centerContinuous" vertical="center"/>
      <protection locked="0"/>
    </xf>
    <xf numFmtId="0" fontId="12" fillId="0" borderId="17" xfId="8" applyFont="1" applyBorder="1" applyAlignment="1" applyProtection="1">
      <alignment vertical="center"/>
      <protection locked="0"/>
    </xf>
    <xf numFmtId="0" fontId="12" fillId="0" borderId="16" xfId="8" applyFont="1" applyBorder="1" applyAlignment="1" applyProtection="1">
      <alignment vertical="center"/>
      <protection locked="0"/>
    </xf>
    <xf numFmtId="2" fontId="12" fillId="0" borderId="0" xfId="8" applyNumberFormat="1" applyFont="1" applyAlignment="1" applyProtection="1">
      <alignment horizontal="center" vertical="center"/>
      <protection locked="0"/>
    </xf>
    <xf numFmtId="187" fontId="12" fillId="0" borderId="0" xfId="8" applyNumberFormat="1" applyFont="1" applyAlignment="1" applyProtection="1">
      <alignment horizontal="center" vertical="center"/>
      <protection locked="0"/>
    </xf>
    <xf numFmtId="0" fontId="12" fillId="0" borderId="0" xfId="8" applyFont="1" applyAlignment="1" applyProtection="1">
      <alignment horizontal="right" vertical="center"/>
      <protection locked="0"/>
    </xf>
    <xf numFmtId="0" fontId="12" fillId="0" borderId="67" xfId="8" applyFont="1" applyBorder="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top"/>
      <protection locked="0"/>
    </xf>
    <xf numFmtId="0" fontId="1" fillId="0" borderId="67" xfId="0" applyFont="1" applyBorder="1" applyAlignment="1" applyProtection="1">
      <alignment vertical="center"/>
      <protection locked="0"/>
    </xf>
    <xf numFmtId="0" fontId="1" fillId="0" borderId="0" xfId="0" applyFont="1" applyAlignment="1" applyProtection="1">
      <alignment horizontal="right" vertical="center"/>
      <protection locked="0"/>
    </xf>
    <xf numFmtId="3" fontId="1" fillId="0" borderId="0" xfId="0" applyNumberFormat="1" applyFont="1" applyAlignment="1" applyProtection="1">
      <alignment vertical="center"/>
      <protection locked="0"/>
    </xf>
    <xf numFmtId="3" fontId="1" fillId="0" borderId="67" xfId="0" applyNumberFormat="1" applyFont="1" applyBorder="1" applyAlignment="1" applyProtection="1">
      <alignment vertical="center"/>
      <protection locked="0"/>
    </xf>
    <xf numFmtId="3" fontId="1" fillId="0" borderId="0" xfId="0" applyNumberFormat="1" applyFont="1" applyAlignment="1" applyProtection="1">
      <alignment horizontal="center" vertical="center"/>
      <protection locked="0"/>
    </xf>
    <xf numFmtId="0" fontId="17" fillId="0" borderId="0" xfId="0" applyFont="1" applyAlignment="1" applyProtection="1">
      <alignment wrapText="1"/>
      <protection locked="0"/>
    </xf>
    <xf numFmtId="0" fontId="1" fillId="0" borderId="0" xfId="0" applyFont="1" applyAlignment="1" applyProtection="1">
      <alignment horizontal="left" vertical="center"/>
      <protection locked="0"/>
    </xf>
    <xf numFmtId="3" fontId="1" fillId="0" borderId="0" xfId="0" applyNumberFormat="1" applyFont="1" applyAlignment="1" applyProtection="1">
      <alignment horizontal="left" vertical="center"/>
      <protection locked="0"/>
    </xf>
    <xf numFmtId="0" fontId="12" fillId="0" borderId="25" xfId="8" applyFont="1" applyBorder="1" applyAlignment="1" applyProtection="1">
      <alignment vertical="center"/>
      <protection locked="0"/>
    </xf>
    <xf numFmtId="0" fontId="12" fillId="0" borderId="24" xfId="8" applyFont="1" applyBorder="1" applyAlignment="1" applyProtection="1">
      <alignment vertical="center"/>
      <protection locked="0"/>
    </xf>
    <xf numFmtId="0" fontId="1" fillId="0" borderId="24" xfId="0" applyFont="1" applyBorder="1" applyAlignment="1" applyProtection="1">
      <alignment vertical="center"/>
      <protection locked="0"/>
    </xf>
    <xf numFmtId="3" fontId="1" fillId="0" borderId="24" xfId="0" applyNumberFormat="1" applyFont="1" applyBorder="1" applyAlignment="1" applyProtection="1">
      <alignment horizontal="center" vertical="center"/>
      <protection locked="0"/>
    </xf>
    <xf numFmtId="0" fontId="1" fillId="0" borderId="24" xfId="0" applyFont="1" applyBorder="1" applyAlignment="1" applyProtection="1">
      <alignment horizontal="right" vertical="center"/>
      <protection locked="0"/>
    </xf>
    <xf numFmtId="3" fontId="1" fillId="0" borderId="24" xfId="0" applyNumberFormat="1" applyFont="1" applyBorder="1" applyAlignment="1" applyProtection="1">
      <alignment horizontal="left" vertical="center"/>
      <protection locked="0"/>
    </xf>
    <xf numFmtId="0" fontId="17" fillId="0" borderId="0" xfId="0" applyFont="1" applyAlignment="1" applyProtection="1">
      <alignment vertical="distributed" textRotation="255" justifyLastLine="1"/>
      <protection locked="0"/>
    </xf>
    <xf numFmtId="0" fontId="16" fillId="0" borderId="0" xfId="0" applyFont="1" applyAlignment="1" applyProtection="1">
      <alignment vertical="center"/>
      <protection locked="0"/>
    </xf>
    <xf numFmtId="0" fontId="22" fillId="0" borderId="0" xfId="0" applyFont="1" applyAlignment="1" applyProtection="1">
      <alignment vertical="center"/>
      <protection locked="0"/>
    </xf>
    <xf numFmtId="177" fontId="7" fillId="0" borderId="0" xfId="4" applyNumberFormat="1" applyFont="1" applyAlignment="1" applyProtection="1">
      <alignment horizontal="left" vertical="center"/>
      <protection locked="0"/>
    </xf>
    <xf numFmtId="177" fontId="7" fillId="0" borderId="0" xfId="4" applyNumberFormat="1" applyFont="1" applyAlignment="1" applyProtection="1">
      <alignment horizontal="right" vertical="center" shrinkToFit="1"/>
      <protection locked="0"/>
    </xf>
    <xf numFmtId="0" fontId="1" fillId="0" borderId="0" xfId="0" applyFont="1" applyProtection="1">
      <protection locked="0"/>
    </xf>
    <xf numFmtId="180" fontId="6" fillId="0" borderId="0" xfId="4" applyNumberFormat="1" applyFont="1" applyProtection="1">
      <alignment vertical="center"/>
      <protection locked="0"/>
    </xf>
    <xf numFmtId="0" fontId="7" fillId="0" borderId="6" xfId="4" applyFont="1" applyBorder="1" applyAlignment="1" applyProtection="1">
      <alignment horizontal="center" vertical="center"/>
      <protection locked="0"/>
    </xf>
    <xf numFmtId="0" fontId="7" fillId="0" borderId="4" xfId="4" applyFont="1" applyBorder="1" applyAlignment="1" applyProtection="1">
      <alignment horizontal="center" vertical="center"/>
      <protection locked="0"/>
    </xf>
    <xf numFmtId="178" fontId="7" fillId="0" borderId="5" xfId="4" applyNumberFormat="1" applyFont="1" applyBorder="1" applyAlignment="1" applyProtection="1">
      <alignment horizontal="center" vertical="center"/>
      <protection locked="0"/>
    </xf>
    <xf numFmtId="179" fontId="7" fillId="0" borderId="3" xfId="4" applyNumberFormat="1" applyFont="1" applyBorder="1" applyAlignment="1">
      <alignment horizontal="center" vertical="center"/>
    </xf>
    <xf numFmtId="196" fontId="7" fillId="0" borderId="0" xfId="4" applyNumberFormat="1" applyFont="1">
      <alignment vertical="center"/>
    </xf>
    <xf numFmtId="0" fontId="9" fillId="0" borderId="3" xfId="4" applyFont="1" applyBorder="1" applyAlignment="1">
      <alignment horizontal="distributed" shrinkToFit="1"/>
    </xf>
    <xf numFmtId="0" fontId="7" fillId="0" borderId="0" xfId="4" applyFont="1" applyAlignment="1">
      <alignment horizontal="center" vertical="center" wrapText="1" shrinkToFit="1"/>
    </xf>
    <xf numFmtId="0" fontId="9" fillId="0" borderId="0" xfId="4" applyFont="1" applyAlignment="1">
      <alignment horizontal="distributed" shrinkToFit="1"/>
    </xf>
    <xf numFmtId="0" fontId="24" fillId="0" borderId="0" xfId="4" applyFont="1" applyAlignment="1">
      <alignment horizontal="distributed" shrinkToFit="1"/>
    </xf>
    <xf numFmtId="177" fontId="10" fillId="0" borderId="0" xfId="4" applyNumberFormat="1" applyFont="1" applyAlignment="1">
      <alignment horizontal="left" vertical="center" wrapText="1"/>
    </xf>
    <xf numFmtId="0" fontId="7" fillId="0" borderId="87" xfId="4" applyFont="1" applyBorder="1" applyAlignment="1">
      <alignment horizontal="center" vertical="center"/>
    </xf>
    <xf numFmtId="177" fontId="7" fillId="0" borderId="88" xfId="4" applyNumberFormat="1" applyFont="1" applyBorder="1">
      <alignment vertical="center"/>
    </xf>
    <xf numFmtId="0" fontId="7" fillId="0" borderId="88" xfId="4" applyFont="1" applyBorder="1" applyAlignment="1">
      <alignment horizontal="center" vertical="center"/>
    </xf>
    <xf numFmtId="179" fontId="7" fillId="0" borderId="88" xfId="4" applyNumberFormat="1" applyFont="1" applyBorder="1">
      <alignment vertical="center"/>
    </xf>
    <xf numFmtId="0" fontId="7" fillId="0" borderId="79" xfId="4" applyFont="1" applyBorder="1" applyAlignment="1">
      <alignment horizontal="center" vertical="center"/>
    </xf>
    <xf numFmtId="0" fontId="6" fillId="0" borderId="0" xfId="4" applyFont="1" applyAlignment="1">
      <alignment horizontal="left" vertical="center"/>
    </xf>
    <xf numFmtId="0" fontId="14" fillId="0" borderId="0" xfId="4" applyFont="1" applyAlignment="1">
      <alignment horizontal="left" vertical="center"/>
    </xf>
    <xf numFmtId="0" fontId="7" fillId="0" borderId="87" xfId="6" applyFont="1" applyBorder="1">
      <alignment vertical="center"/>
    </xf>
    <xf numFmtId="183" fontId="9" fillId="0" borderId="0" xfId="4" applyNumberFormat="1" applyFont="1" applyAlignment="1" applyProtection="1">
      <alignment vertical="center" shrinkToFit="1"/>
      <protection locked="0"/>
    </xf>
    <xf numFmtId="0" fontId="3" fillId="0" borderId="0" xfId="4" applyAlignment="1" applyProtection="1">
      <alignment vertical="center" wrapText="1"/>
      <protection locked="0"/>
    </xf>
    <xf numFmtId="3" fontId="1" fillId="0" borderId="0" xfId="0" applyNumberFormat="1" applyFont="1" applyAlignment="1">
      <alignment horizontal="center" vertical="center"/>
    </xf>
    <xf numFmtId="0" fontId="12" fillId="0" borderId="0" xfId="8" applyFont="1" applyAlignment="1" applyProtection="1">
      <alignment horizontal="center" vertical="center"/>
      <protection locked="0"/>
    </xf>
    <xf numFmtId="181" fontId="12" fillId="0" borderId="0" xfId="8" applyNumberFormat="1" applyFont="1" applyAlignment="1" applyProtection="1">
      <alignment vertical="center"/>
      <protection locked="0"/>
    </xf>
    <xf numFmtId="0" fontId="1" fillId="0" borderId="0" xfId="0" applyFont="1" applyAlignment="1">
      <alignment shrinkToFit="1"/>
    </xf>
    <xf numFmtId="0" fontId="1" fillId="0" borderId="0" xfId="0" applyFont="1" applyAlignment="1">
      <alignment horizontal="left" shrinkToFit="1"/>
    </xf>
    <xf numFmtId="199" fontId="6" fillId="0" borderId="0" xfId="0" applyNumberFormat="1" applyFont="1" applyAlignment="1">
      <alignment vertical="center"/>
    </xf>
    <xf numFmtId="199" fontId="6" fillId="0" borderId="0" xfId="0" applyNumberFormat="1" applyFont="1" applyAlignment="1">
      <alignment horizontal="right" vertical="center"/>
    </xf>
    <xf numFmtId="184" fontId="3" fillId="0" borderId="3" xfId="0" applyNumberFormat="1" applyFont="1" applyBorder="1"/>
    <xf numFmtId="188" fontId="7" fillId="0" borderId="33" xfId="4" applyNumberFormat="1" applyFont="1" applyBorder="1">
      <alignment vertical="center"/>
    </xf>
    <xf numFmtId="179" fontId="7" fillId="0" borderId="0" xfId="4" applyNumberFormat="1" applyFont="1" applyProtection="1">
      <alignment vertical="center"/>
      <protection locked="0"/>
    </xf>
    <xf numFmtId="0" fontId="0" fillId="0" borderId="6" xfId="0" applyBorder="1" applyAlignment="1">
      <alignment horizontal="center"/>
    </xf>
    <xf numFmtId="0" fontId="0" fillId="0" borderId="0" xfId="0" applyAlignment="1">
      <alignment horizontal="left" shrinkToFit="1"/>
    </xf>
    <xf numFmtId="0" fontId="0" fillId="0" borderId="0" xfId="0" applyAlignment="1">
      <alignment horizontal="right"/>
    </xf>
    <xf numFmtId="0" fontId="0" fillId="0" borderId="3" xfId="0" applyBorder="1" applyAlignment="1">
      <alignment horizontal="center"/>
    </xf>
    <xf numFmtId="0" fontId="0" fillId="3" borderId="87" xfId="0" applyFill="1" applyBorder="1"/>
    <xf numFmtId="0" fontId="0" fillId="0" borderId="0" xfId="0" applyAlignment="1">
      <alignment shrinkToFit="1"/>
    </xf>
    <xf numFmtId="195" fontId="7" fillId="0" borderId="0" xfId="4" applyNumberFormat="1" applyFont="1" applyProtection="1">
      <alignment vertical="center"/>
      <protection locked="0"/>
    </xf>
    <xf numFmtId="176" fontId="7" fillId="0" borderId="68" xfId="4" applyNumberFormat="1" applyFont="1" applyBorder="1">
      <alignment vertical="center"/>
    </xf>
    <xf numFmtId="176" fontId="7" fillId="0" borderId="6" xfId="4" applyNumberFormat="1" applyFont="1" applyBorder="1">
      <alignment vertical="center"/>
    </xf>
    <xf numFmtId="176" fontId="7" fillId="0" borderId="0" xfId="4" applyNumberFormat="1" applyFont="1" applyAlignment="1" applyProtection="1">
      <alignment horizontal="right" vertical="center"/>
      <protection locked="0"/>
    </xf>
    <xf numFmtId="177" fontId="7" fillId="0" borderId="7" xfId="4" applyNumberFormat="1" applyFont="1" applyBorder="1">
      <alignment vertical="center"/>
    </xf>
    <xf numFmtId="179" fontId="7" fillId="0" borderId="7" xfId="4" applyNumberFormat="1" applyFont="1" applyBorder="1">
      <alignment vertical="center"/>
    </xf>
    <xf numFmtId="177" fontId="7" fillId="0" borderId="6" xfId="4" applyNumberFormat="1" applyFont="1" applyBorder="1" applyProtection="1">
      <alignment vertical="center"/>
      <protection locked="0"/>
    </xf>
    <xf numFmtId="0" fontId="7" fillId="0" borderId="87" xfId="4" applyFont="1" applyBorder="1" applyProtection="1">
      <alignment vertical="center"/>
      <protection locked="0"/>
    </xf>
    <xf numFmtId="0" fontId="12" fillId="0" borderId="73" xfId="8" applyFont="1" applyBorder="1" applyAlignment="1">
      <alignment vertical="center"/>
    </xf>
    <xf numFmtId="0" fontId="12" fillId="0" borderId="93" xfId="9" applyFont="1" applyBorder="1" applyAlignment="1" applyProtection="1">
      <alignment vertical="center"/>
      <protection locked="0"/>
    </xf>
    <xf numFmtId="0" fontId="1" fillId="0" borderId="0" xfId="27"/>
    <xf numFmtId="201" fontId="27" fillId="0" borderId="0" xfId="27" applyNumberFormat="1" applyFont="1"/>
    <xf numFmtId="201" fontId="28" fillId="0" borderId="0" xfId="27" applyNumberFormat="1" applyFont="1"/>
    <xf numFmtId="201" fontId="29" fillId="0" borderId="0" xfId="27" applyNumberFormat="1" applyFont="1"/>
    <xf numFmtId="201" fontId="30" fillId="0" borderId="0" xfId="27" applyNumberFormat="1" applyFont="1"/>
    <xf numFmtId="177" fontId="7" fillId="3" borderId="92" xfId="4" applyNumberFormat="1" applyFont="1" applyFill="1" applyBorder="1" applyProtection="1">
      <alignment vertical="center"/>
      <protection locked="0"/>
    </xf>
    <xf numFmtId="0" fontId="7" fillId="0" borderId="92" xfId="4" applyFont="1" applyBorder="1" applyAlignment="1" applyProtection="1">
      <alignment horizontal="center" vertical="center"/>
      <protection locked="0"/>
    </xf>
    <xf numFmtId="183" fontId="7" fillId="0" borderId="92" xfId="4" applyNumberFormat="1" applyFont="1" applyBorder="1">
      <alignment vertical="center"/>
    </xf>
    <xf numFmtId="0" fontId="7" fillId="0" borderId="92" xfId="4" applyFont="1" applyBorder="1" applyAlignment="1">
      <alignment horizontal="center" vertical="center"/>
    </xf>
    <xf numFmtId="177" fontId="7" fillId="2" borderId="92" xfId="4" applyNumberFormat="1" applyFont="1" applyFill="1" applyBorder="1">
      <alignment vertical="center"/>
    </xf>
    <xf numFmtId="0" fontId="3" fillId="3" borderId="92" xfId="4" applyFill="1" applyBorder="1" applyProtection="1">
      <alignment vertical="center"/>
      <protection locked="0"/>
    </xf>
    <xf numFmtId="179" fontId="7" fillId="0" borderId="92" xfId="4" applyNumberFormat="1" applyFont="1" applyBorder="1" applyAlignment="1">
      <alignment horizontal="right" vertical="center"/>
    </xf>
    <xf numFmtId="0" fontId="7" fillId="3" borderId="92" xfId="4" applyFont="1" applyFill="1" applyBorder="1" applyProtection="1">
      <alignment vertical="center"/>
      <protection locked="0"/>
    </xf>
    <xf numFmtId="179" fontId="7" fillId="0" borderId="92" xfId="4" applyNumberFormat="1" applyFont="1" applyBorder="1">
      <alignment vertical="center"/>
    </xf>
    <xf numFmtId="179" fontId="7" fillId="6" borderId="92" xfId="4" applyNumberFormat="1" applyFont="1" applyFill="1" applyBorder="1">
      <alignment vertical="center"/>
    </xf>
    <xf numFmtId="181" fontId="7" fillId="0" borderId="92" xfId="4" applyNumberFormat="1" applyFont="1" applyBorder="1">
      <alignment vertical="center"/>
    </xf>
    <xf numFmtId="177" fontId="3" fillId="3" borderId="92" xfId="4" applyNumberFormat="1" applyFill="1" applyBorder="1" applyProtection="1">
      <alignment vertical="center"/>
      <protection locked="0"/>
    </xf>
    <xf numFmtId="184" fontId="3" fillId="0" borderId="92" xfId="0" applyNumberFormat="1" applyFont="1" applyBorder="1"/>
    <xf numFmtId="0" fontId="9" fillId="0" borderId="92" xfId="4" applyFont="1" applyBorder="1" applyAlignment="1">
      <alignment horizontal="distributed" shrinkToFit="1"/>
    </xf>
    <xf numFmtId="0" fontId="9" fillId="0" borderId="92" xfId="4" applyFont="1" applyBorder="1" applyAlignment="1">
      <alignment horizontal="center" shrinkToFit="1"/>
    </xf>
    <xf numFmtId="0" fontId="7" fillId="0" borderId="92" xfId="4" applyFont="1" applyBorder="1" applyAlignment="1">
      <alignment horizontal="center" vertical="center" shrinkToFit="1"/>
    </xf>
    <xf numFmtId="177" fontId="3" fillId="3" borderId="92" xfId="4" applyNumberFormat="1" applyFill="1" applyBorder="1" applyAlignment="1" applyProtection="1">
      <alignment horizontal="left" vertical="center" wrapText="1"/>
      <protection locked="0"/>
    </xf>
    <xf numFmtId="179" fontId="7" fillId="2" borderId="92" xfId="4" applyNumberFormat="1" applyFont="1" applyFill="1" applyBorder="1" applyAlignment="1">
      <alignment horizontal="right" vertical="center"/>
    </xf>
    <xf numFmtId="182" fontId="7" fillId="0" borderId="92" xfId="4" applyNumberFormat="1" applyFont="1" applyBorder="1" applyAlignment="1">
      <alignment horizontal="right" vertical="center"/>
    </xf>
    <xf numFmtId="177" fontId="3" fillId="3" borderId="92" xfId="4" applyNumberFormat="1" applyFill="1" applyBorder="1" applyAlignment="1" applyProtection="1">
      <alignment vertical="center" wrapText="1"/>
      <protection locked="0"/>
    </xf>
    <xf numFmtId="179" fontId="7" fillId="2" borderId="92" xfId="4" applyNumberFormat="1" applyFont="1" applyFill="1" applyBorder="1">
      <alignment vertical="center"/>
    </xf>
    <xf numFmtId="177" fontId="3" fillId="3" borderId="92" xfId="4" applyNumberFormat="1" applyFill="1" applyBorder="1" applyAlignment="1" applyProtection="1">
      <alignment horizontal="center" vertical="center"/>
      <protection locked="0"/>
    </xf>
    <xf numFmtId="179" fontId="3" fillId="2" borderId="92" xfId="4" applyNumberFormat="1" applyFill="1" applyBorder="1">
      <alignment vertical="center"/>
    </xf>
    <xf numFmtId="0" fontId="7" fillId="2" borderId="92" xfId="4" applyFont="1" applyFill="1" applyBorder="1">
      <alignment vertical="center"/>
    </xf>
    <xf numFmtId="176" fontId="7" fillId="0" borderId="92" xfId="4" applyNumberFormat="1" applyFont="1" applyBorder="1">
      <alignment vertical="center"/>
    </xf>
    <xf numFmtId="188" fontId="7" fillId="3" borderId="92" xfId="4" applyNumberFormat="1" applyFont="1" applyFill="1" applyBorder="1" applyProtection="1">
      <alignment vertical="center"/>
      <protection locked="0"/>
    </xf>
    <xf numFmtId="176" fontId="7" fillId="0" borderId="92" xfId="4" applyNumberFormat="1" applyFont="1" applyBorder="1" applyAlignment="1">
      <alignment horizontal="right" vertical="center"/>
    </xf>
    <xf numFmtId="0" fontId="1" fillId="0" borderId="94" xfId="0" applyFont="1" applyBorder="1" applyAlignment="1">
      <alignment vertical="center"/>
    </xf>
    <xf numFmtId="0" fontId="1" fillId="0" borderId="103" xfId="0" applyFont="1" applyBorder="1" applyAlignment="1">
      <alignment horizontal="center" vertical="center"/>
    </xf>
    <xf numFmtId="38" fontId="1" fillId="0" borderId="103" xfId="1" applyFont="1" applyBorder="1" applyAlignment="1">
      <alignment horizontal="center" vertical="center"/>
    </xf>
    <xf numFmtId="177" fontId="7" fillId="0" borderId="104" xfId="4" applyNumberFormat="1" applyFont="1" applyBorder="1" applyAlignment="1" applyProtection="1">
      <alignment horizontal="center" vertical="center"/>
      <protection locked="0"/>
    </xf>
    <xf numFmtId="0" fontId="7" fillId="0" borderId="104" xfId="4" applyFont="1" applyBorder="1" applyAlignment="1" applyProtection="1">
      <alignment horizontal="center" vertical="center"/>
      <protection locked="0"/>
    </xf>
    <xf numFmtId="176" fontId="7" fillId="0" borderId="104" xfId="4" applyNumberFormat="1" applyFont="1" applyBorder="1" applyAlignment="1" applyProtection="1">
      <alignment horizontal="center" vertical="center"/>
      <protection locked="0"/>
    </xf>
    <xf numFmtId="179" fontId="7" fillId="0" borderId="104" xfId="4" applyNumberFormat="1" applyFont="1" applyBorder="1" applyAlignment="1" applyProtection="1">
      <alignment horizontal="center" vertical="center"/>
      <protection locked="0"/>
    </xf>
    <xf numFmtId="179" fontId="7" fillId="0" borderId="104" xfId="4" applyNumberFormat="1" applyFont="1" applyBorder="1">
      <alignment vertical="center"/>
    </xf>
    <xf numFmtId="0" fontId="7" fillId="0" borderId="104" xfId="4" applyFont="1" applyBorder="1" applyAlignment="1">
      <alignment horizontal="center" vertical="center"/>
    </xf>
    <xf numFmtId="177" fontId="7" fillId="2" borderId="104" xfId="4" applyNumberFormat="1" applyFont="1" applyFill="1" applyBorder="1">
      <alignment vertical="center"/>
    </xf>
    <xf numFmtId="177" fontId="7" fillId="0" borderId="104" xfId="4" applyNumberFormat="1" applyFont="1" applyBorder="1" applyAlignment="1">
      <alignment horizontal="center" vertical="center"/>
    </xf>
    <xf numFmtId="177" fontId="7" fillId="0" borderId="104" xfId="4" applyNumberFormat="1" applyFont="1" applyBorder="1" applyAlignment="1" applyProtection="1">
      <alignment horizontal="center" vertical="center" shrinkToFit="1"/>
      <protection locked="0"/>
    </xf>
    <xf numFmtId="178" fontId="10" fillId="0" borderId="94" xfId="4" quotePrefix="1" applyNumberFormat="1" applyFont="1" applyBorder="1" applyAlignment="1">
      <alignment horizontal="center" vertical="center"/>
    </xf>
    <xf numFmtId="178" fontId="10" fillId="0" borderId="95" xfId="4" applyNumberFormat="1" applyFont="1" applyBorder="1" applyAlignment="1">
      <alignment horizontal="center" vertical="center"/>
    </xf>
    <xf numFmtId="178" fontId="10" fillId="0" borderId="104" xfId="4" quotePrefix="1" applyNumberFormat="1" applyFont="1" applyBorder="1" applyAlignment="1">
      <alignment horizontal="center" vertical="center"/>
    </xf>
    <xf numFmtId="0" fontId="10" fillId="0" borderId="109" xfId="4" applyFont="1" applyBorder="1">
      <alignment vertical="center"/>
    </xf>
    <xf numFmtId="185" fontId="10" fillId="0" borderId="104" xfId="4" quotePrefix="1" applyNumberFormat="1" applyFont="1" applyBorder="1" applyAlignment="1">
      <alignment horizontal="center" vertical="center" shrinkToFit="1"/>
    </xf>
    <xf numFmtId="178" fontId="10" fillId="0" borderId="109" xfId="4" applyNumberFormat="1" applyFont="1" applyBorder="1" applyAlignment="1">
      <alignment horizontal="center" vertical="center"/>
    </xf>
    <xf numFmtId="183" fontId="3" fillId="0" borderId="111" xfId="4" applyNumberFormat="1" applyBorder="1" applyAlignment="1" applyProtection="1">
      <alignment horizontal="center" vertical="center"/>
      <protection locked="0"/>
    </xf>
    <xf numFmtId="183" fontId="7" fillId="0" borderId="104" xfId="4" applyNumberFormat="1" applyFont="1" applyBorder="1" applyAlignment="1" applyProtection="1">
      <alignment horizontal="center" vertical="center"/>
      <protection locked="0"/>
    </xf>
    <xf numFmtId="0" fontId="7" fillId="0" borderId="107" xfId="4" applyFont="1" applyBorder="1" applyAlignment="1" applyProtection="1">
      <alignment horizontal="center" vertical="center"/>
      <protection locked="0"/>
    </xf>
    <xf numFmtId="0" fontId="7" fillId="0" borderId="108" xfId="4" applyFont="1" applyBorder="1" applyAlignment="1" applyProtection="1">
      <alignment horizontal="center" vertical="center"/>
      <protection locked="0"/>
    </xf>
    <xf numFmtId="178" fontId="7" fillId="0" borderId="105" xfId="4" applyNumberFormat="1" applyFont="1" applyBorder="1" applyAlignment="1" applyProtection="1">
      <alignment horizontal="center" vertical="center"/>
      <protection locked="0"/>
    </xf>
    <xf numFmtId="0" fontId="7" fillId="0" borderId="106" xfId="4" applyFont="1" applyBorder="1" applyProtection="1">
      <alignment vertical="center"/>
      <protection locked="0"/>
    </xf>
    <xf numFmtId="0" fontId="7" fillId="0" borderId="101" xfId="4" applyFont="1" applyBorder="1" applyProtection="1">
      <alignment vertical="center"/>
      <protection locked="0"/>
    </xf>
    <xf numFmtId="178" fontId="7" fillId="0" borderId="94" xfId="4" applyNumberFormat="1" applyFont="1" applyBorder="1" applyAlignment="1" applyProtection="1">
      <alignment horizontal="center" vertical="center"/>
      <protection locked="0"/>
    </xf>
    <xf numFmtId="0" fontId="6" fillId="0" borderId="111" xfId="4" applyFont="1" applyBorder="1" applyProtection="1">
      <alignment vertical="center"/>
      <protection locked="0"/>
    </xf>
    <xf numFmtId="0" fontId="7" fillId="0" borderId="105" xfId="4" applyFont="1" applyBorder="1" applyProtection="1">
      <alignment vertical="center"/>
      <protection locked="0"/>
    </xf>
    <xf numFmtId="0" fontId="7" fillId="0" borderId="105" xfId="4" applyFont="1" applyBorder="1" applyAlignment="1" applyProtection="1">
      <alignment horizontal="center" vertical="center"/>
      <protection locked="0"/>
    </xf>
    <xf numFmtId="0" fontId="7" fillId="0" borderId="106" xfId="4" applyFont="1" applyBorder="1" applyAlignment="1" applyProtection="1">
      <alignment horizontal="left" vertical="center"/>
      <protection locked="0"/>
    </xf>
    <xf numFmtId="0" fontId="3" fillId="0" borderId="111" xfId="4" applyBorder="1" applyAlignment="1" applyProtection="1">
      <alignment horizontal="center" vertical="center"/>
      <protection locked="0"/>
    </xf>
    <xf numFmtId="178" fontId="7" fillId="0" borderId="94" xfId="4" quotePrefix="1" applyNumberFormat="1" applyFont="1" applyBorder="1" applyAlignment="1" applyProtection="1">
      <alignment horizontal="center" vertical="center"/>
      <protection locked="0"/>
    </xf>
    <xf numFmtId="179" fontId="3" fillId="0" borderId="111" xfId="4" applyNumberFormat="1" applyBorder="1" applyAlignment="1" applyProtection="1">
      <alignment horizontal="center" vertical="center"/>
      <protection locked="0"/>
    </xf>
    <xf numFmtId="0" fontId="7" fillId="0" borderId="94" xfId="4" applyFont="1" applyBorder="1" applyAlignment="1" applyProtection="1">
      <alignment horizontal="center" vertical="center"/>
      <protection locked="0"/>
    </xf>
    <xf numFmtId="179" fontId="7" fillId="0" borderId="104" xfId="4" applyNumberFormat="1" applyFont="1" applyBorder="1" applyAlignment="1">
      <alignment horizontal="center" vertical="center"/>
    </xf>
    <xf numFmtId="0" fontId="7" fillId="0" borderId="107" xfId="4" applyFont="1" applyBorder="1" applyAlignment="1">
      <alignment horizontal="center" vertical="center"/>
    </xf>
    <xf numFmtId="178" fontId="7" fillId="0" borderId="111" xfId="4" applyNumberFormat="1" applyFont="1" applyBorder="1" applyAlignment="1">
      <alignment horizontal="center" vertical="center"/>
    </xf>
    <xf numFmtId="178" fontId="7" fillId="0" borderId="108" xfId="4" applyNumberFormat="1" applyFont="1" applyBorder="1" applyAlignment="1">
      <alignment horizontal="center" vertical="center" shrinkToFit="1"/>
    </xf>
    <xf numFmtId="177" fontId="7" fillId="3" borderId="95" xfId="4" applyNumberFormat="1" applyFont="1" applyFill="1" applyBorder="1" applyProtection="1">
      <alignment vertical="center"/>
      <protection locked="0"/>
    </xf>
    <xf numFmtId="177" fontId="7" fillId="3" borderId="111" xfId="4" applyNumberFormat="1" applyFont="1" applyFill="1" applyBorder="1" applyProtection="1">
      <alignment vertical="center"/>
      <protection locked="0"/>
    </xf>
    <xf numFmtId="0" fontId="7" fillId="0" borderId="111" xfId="4" applyFont="1" applyBorder="1" applyAlignment="1">
      <alignment horizontal="center" vertical="center"/>
    </xf>
    <xf numFmtId="0" fontId="7" fillId="0" borderId="111" xfId="4" applyFont="1" applyBorder="1" applyAlignment="1">
      <alignment horizontal="center" vertical="center" wrapText="1" shrinkToFit="1"/>
    </xf>
    <xf numFmtId="0" fontId="9" fillId="0" borderId="111" xfId="4" applyFont="1" applyBorder="1" applyAlignment="1">
      <alignment horizontal="distributed" shrinkToFit="1"/>
    </xf>
    <xf numFmtId="177" fontId="7" fillId="0" borderId="111" xfId="4" applyNumberFormat="1" applyFont="1" applyBorder="1" applyProtection="1">
      <alignment vertical="center"/>
      <protection locked="0"/>
    </xf>
    <xf numFmtId="179" fontId="7" fillId="0" borderId="111" xfId="4" applyNumberFormat="1" applyFont="1" applyBorder="1">
      <alignment vertical="center"/>
    </xf>
    <xf numFmtId="177" fontId="7" fillId="0" borderId="111" xfId="4" applyNumberFormat="1" applyFont="1" applyBorder="1">
      <alignment vertical="center"/>
    </xf>
    <xf numFmtId="0" fontId="7" fillId="0" borderId="104" xfId="4" applyFont="1" applyBorder="1" applyAlignment="1">
      <alignment horizontal="center" vertical="center" shrinkToFit="1"/>
    </xf>
    <xf numFmtId="178" fontId="7" fillId="0" borderId="94" xfId="4" applyNumberFormat="1" applyFont="1" applyBorder="1" applyAlignment="1">
      <alignment horizontal="center" vertical="center"/>
    </xf>
    <xf numFmtId="0" fontId="7" fillId="0" borderId="108" xfId="4" applyFont="1" applyBorder="1" applyAlignment="1">
      <alignment horizontal="center" vertical="center" shrinkToFit="1"/>
    </xf>
    <xf numFmtId="0" fontId="7" fillId="0" borderId="106" xfId="4" applyFont="1" applyBorder="1">
      <alignment vertical="center"/>
    </xf>
    <xf numFmtId="177" fontId="7" fillId="3" borderId="104" xfId="4" applyNumberFormat="1" applyFont="1" applyFill="1" applyBorder="1" applyProtection="1">
      <alignment vertical="center"/>
      <protection locked="0"/>
    </xf>
    <xf numFmtId="0" fontId="7" fillId="0" borderId="109" xfId="4" applyFont="1" applyBorder="1" applyAlignment="1">
      <alignment horizontal="center" vertical="center" shrinkToFit="1"/>
    </xf>
    <xf numFmtId="177" fontId="7" fillId="0" borderId="109" xfId="4" applyNumberFormat="1" applyFont="1" applyBorder="1">
      <alignment vertical="center"/>
    </xf>
    <xf numFmtId="179" fontId="7" fillId="0" borderId="109" xfId="4" applyNumberFormat="1" applyFont="1" applyBorder="1">
      <alignment vertical="center"/>
    </xf>
    <xf numFmtId="177" fontId="4" fillId="0" borderId="104" xfId="4" applyNumberFormat="1" applyFont="1" applyBorder="1" applyProtection="1">
      <alignment vertical="center"/>
      <protection locked="0"/>
    </xf>
    <xf numFmtId="177" fontId="7" fillId="0" borderId="104" xfId="4" applyNumberFormat="1" applyFont="1" applyBorder="1" applyProtection="1">
      <alignment vertical="center"/>
      <protection locked="0"/>
    </xf>
    <xf numFmtId="0" fontId="22" fillId="0" borderId="111" xfId="0" applyFont="1" applyBorder="1" applyAlignment="1">
      <alignment shrinkToFit="1"/>
    </xf>
    <xf numFmtId="0" fontId="1" fillId="0" borderId="111" xfId="0" applyFont="1" applyBorder="1"/>
    <xf numFmtId="0" fontId="0" fillId="0" borderId="104" xfId="0" applyBorder="1" applyAlignment="1">
      <alignment horizontal="center"/>
    </xf>
    <xf numFmtId="0" fontId="0" fillId="3" borderId="105" xfId="0" applyFill="1" applyBorder="1"/>
    <xf numFmtId="0" fontId="0" fillId="0" borderId="94" xfId="0" applyBorder="1"/>
    <xf numFmtId="0" fontId="7" fillId="0" borderId="105" xfId="4" applyFont="1" applyBorder="1" applyAlignment="1" applyProtection="1">
      <alignment horizontal="left" vertical="center"/>
      <protection locked="0"/>
    </xf>
    <xf numFmtId="0" fontId="7" fillId="0" borderId="104" xfId="4" applyFont="1" applyBorder="1" applyAlignment="1" applyProtection="1">
      <alignment horizontal="center" vertical="center" shrinkToFit="1"/>
      <protection locked="0"/>
    </xf>
    <xf numFmtId="0" fontId="7" fillId="0" borderId="101" xfId="4" applyFont="1" applyBorder="1" applyAlignment="1" applyProtection="1">
      <alignment horizontal="center" vertical="center"/>
      <protection locked="0"/>
    </xf>
    <xf numFmtId="177" fontId="3" fillId="0" borderId="95" xfId="4" applyNumberFormat="1" applyBorder="1" applyAlignment="1" applyProtection="1">
      <alignment vertical="center" wrapText="1"/>
      <protection locked="0"/>
    </xf>
    <xf numFmtId="188" fontId="7" fillId="0" borderId="104" xfId="4" applyNumberFormat="1" applyFont="1" applyBorder="1" applyAlignment="1" applyProtection="1">
      <alignment horizontal="center" vertical="center"/>
      <protection locked="0"/>
    </xf>
    <xf numFmtId="0" fontId="7" fillId="0" borderId="94" xfId="4" applyFont="1" applyBorder="1" applyProtection="1">
      <alignment vertical="center"/>
      <protection locked="0"/>
    </xf>
    <xf numFmtId="0" fontId="7" fillId="0" borderId="108" xfId="4" applyFont="1" applyBorder="1" applyProtection="1">
      <alignment vertical="center"/>
      <protection locked="0"/>
    </xf>
    <xf numFmtId="0" fontId="12" fillId="0" borderId="112" xfId="8" applyFont="1" applyBorder="1" applyAlignment="1">
      <alignment horizontal="centerContinuous" vertical="center"/>
    </xf>
    <xf numFmtId="0" fontId="12" fillId="0" borderId="113" xfId="8" applyFont="1" applyBorder="1" applyAlignment="1">
      <alignment horizontal="centerContinuous" vertical="center"/>
    </xf>
    <xf numFmtId="0" fontId="12" fillId="0" borderId="113" xfId="8" applyFont="1" applyBorder="1" applyAlignment="1">
      <alignment vertical="center"/>
    </xf>
    <xf numFmtId="0" fontId="12" fillId="0" borderId="112" xfId="8" applyFont="1" applyBorder="1" applyAlignment="1">
      <alignment vertical="center"/>
    </xf>
    <xf numFmtId="177" fontId="12" fillId="0" borderId="113" xfId="8" applyNumberFormat="1" applyFont="1" applyBorder="1" applyAlignment="1">
      <alignment vertical="center"/>
    </xf>
    <xf numFmtId="0" fontId="12" fillId="0" borderId="116" xfId="8" applyFont="1" applyBorder="1" applyAlignment="1">
      <alignment horizontal="centerContinuous" vertical="center"/>
    </xf>
    <xf numFmtId="0" fontId="12" fillId="0" borderId="115" xfId="8" applyFont="1" applyBorder="1" applyAlignment="1">
      <alignment vertical="center"/>
    </xf>
    <xf numFmtId="0" fontId="12" fillId="0" borderId="117" xfId="8" applyFont="1" applyBorder="1" applyAlignment="1">
      <alignment horizontal="centerContinuous" vertical="center"/>
    </xf>
    <xf numFmtId="0" fontId="12" fillId="0" borderId="113" xfId="8" applyFont="1" applyBorder="1" applyAlignment="1">
      <alignment horizontal="center" vertical="center"/>
    </xf>
    <xf numFmtId="0" fontId="12" fillId="0" borderId="119" xfId="8" applyFont="1" applyBorder="1" applyAlignment="1">
      <alignment horizontal="centerContinuous" vertical="center"/>
    </xf>
    <xf numFmtId="0" fontId="12" fillId="0" borderId="120" xfId="8" applyFont="1" applyBorder="1" applyAlignment="1">
      <alignment horizontal="centerContinuous" vertical="center"/>
    </xf>
    <xf numFmtId="0" fontId="12" fillId="0" borderId="125" xfId="9" applyFont="1" applyBorder="1" applyAlignment="1" applyProtection="1">
      <alignment vertical="center"/>
      <protection locked="0"/>
    </xf>
    <xf numFmtId="0" fontId="12" fillId="0" borderId="112" xfId="9" applyFont="1" applyBorder="1" applyAlignment="1" applyProtection="1">
      <alignment horizontal="centerContinuous" vertical="center"/>
      <protection locked="0"/>
    </xf>
    <xf numFmtId="0" fontId="12" fillId="0" borderId="113" xfId="9" applyFont="1" applyBorder="1" applyAlignment="1" applyProtection="1">
      <alignment horizontal="centerContinuous" vertical="center"/>
      <protection locked="0"/>
    </xf>
    <xf numFmtId="0" fontId="12" fillId="0" borderId="126" xfId="9" applyFont="1" applyBorder="1" applyAlignment="1" applyProtection="1">
      <alignment horizontal="centerContinuous" vertical="center"/>
      <protection locked="0"/>
    </xf>
    <xf numFmtId="195" fontId="12" fillId="0" borderId="109" xfId="9" applyNumberFormat="1" applyFont="1" applyBorder="1" applyAlignment="1" applyProtection="1">
      <alignment horizontal="right" vertical="center"/>
      <protection locked="0"/>
    </xf>
    <xf numFmtId="0" fontId="12" fillId="0" borderId="109" xfId="9" applyFont="1" applyBorder="1" applyAlignment="1" applyProtection="1">
      <alignment horizontal="centerContinuous" vertical="center"/>
      <protection locked="0"/>
    </xf>
    <xf numFmtId="0" fontId="12" fillId="0" borderId="109" xfId="9" applyFont="1" applyBorder="1" applyAlignment="1" applyProtection="1">
      <alignment horizontal="right" vertical="center"/>
      <protection locked="0"/>
    </xf>
    <xf numFmtId="0" fontId="12" fillId="0" borderId="126" xfId="9" applyFont="1" applyBorder="1" applyAlignment="1" applyProtection="1">
      <alignment vertical="center"/>
      <protection locked="0"/>
    </xf>
    <xf numFmtId="0" fontId="12" fillId="0" borderId="109" xfId="9" applyFont="1" applyBorder="1" applyAlignment="1" applyProtection="1">
      <alignment vertical="center"/>
      <protection locked="0"/>
    </xf>
    <xf numFmtId="0" fontId="12" fillId="0" borderId="113" xfId="9" applyFont="1" applyBorder="1" applyAlignment="1" applyProtection="1">
      <alignment vertical="center"/>
      <protection locked="0"/>
    </xf>
    <xf numFmtId="0" fontId="14" fillId="0" borderId="106" xfId="9" applyFont="1" applyBorder="1" applyAlignment="1" applyProtection="1">
      <alignment horizontal="right" vertical="center"/>
      <protection locked="0"/>
    </xf>
    <xf numFmtId="0" fontId="12" fillId="0" borderId="112" xfId="9" applyFont="1" applyBorder="1" applyAlignment="1" applyProtection="1">
      <alignment vertical="center"/>
      <protection locked="0"/>
    </xf>
    <xf numFmtId="0" fontId="12" fillId="0" borderId="115" xfId="9" quotePrefix="1" applyFont="1" applyBorder="1" applyAlignment="1" applyProtection="1">
      <alignment horizontal="center" vertical="center"/>
      <protection locked="0"/>
    </xf>
    <xf numFmtId="0" fontId="12" fillId="0" borderId="115" xfId="9" applyFont="1" applyBorder="1" applyAlignment="1" applyProtection="1">
      <alignment horizontal="center" vertical="center"/>
      <protection locked="0"/>
    </xf>
    <xf numFmtId="187" fontId="12" fillId="0" borderId="114" xfId="9" applyNumberFormat="1" applyFont="1" applyBorder="1" applyAlignment="1" applyProtection="1">
      <alignment vertical="center"/>
      <protection locked="0"/>
    </xf>
    <xf numFmtId="0" fontId="12" fillId="0" borderId="115" xfId="9" applyFont="1" applyBorder="1" applyAlignment="1" applyProtection="1">
      <alignment vertical="center"/>
      <protection locked="0"/>
    </xf>
    <xf numFmtId="0" fontId="12" fillId="0" borderId="113" xfId="9" applyFont="1" applyBorder="1" applyAlignment="1">
      <alignment vertical="center"/>
    </xf>
    <xf numFmtId="187" fontId="12" fillId="0" borderId="114" xfId="9" applyNumberFormat="1" applyFont="1" applyBorder="1" applyAlignment="1">
      <alignment vertical="center"/>
    </xf>
    <xf numFmtId="187" fontId="13" fillId="0" borderId="115" xfId="9" applyNumberFormat="1" applyFont="1" applyBorder="1" applyAlignment="1">
      <alignment vertical="center"/>
    </xf>
    <xf numFmtId="0" fontId="12" fillId="0" borderId="128" xfId="9" applyFont="1" applyBorder="1" applyAlignment="1" applyProtection="1">
      <alignment horizontal="centerContinuous" vertical="center"/>
      <protection locked="0"/>
    </xf>
    <xf numFmtId="0" fontId="12" fillId="0" borderId="116" xfId="9" applyFont="1" applyBorder="1" applyAlignment="1" applyProtection="1">
      <alignment horizontal="centerContinuous" vertical="center"/>
      <protection locked="0"/>
    </xf>
    <xf numFmtId="0" fontId="12" fillId="0" borderId="127" xfId="9" quotePrefix="1" applyFont="1" applyBorder="1" applyAlignment="1" applyProtection="1">
      <alignment horizontal="center" vertical="center"/>
      <protection locked="0"/>
    </xf>
    <xf numFmtId="0" fontId="12" fillId="0" borderId="129" xfId="9" applyFont="1" applyBorder="1" applyAlignment="1" applyProtection="1">
      <alignment vertical="center"/>
      <protection locked="0"/>
    </xf>
    <xf numFmtId="0" fontId="12" fillId="0" borderId="127" xfId="9" applyFont="1" applyBorder="1" applyAlignment="1" applyProtection="1">
      <alignment vertical="center"/>
      <protection locked="0"/>
    </xf>
    <xf numFmtId="187" fontId="12" fillId="0" borderId="129" xfId="9" applyNumberFormat="1" applyFont="1" applyBorder="1" applyAlignment="1" applyProtection="1">
      <alignment vertical="center"/>
      <protection locked="0"/>
    </xf>
    <xf numFmtId="0" fontId="12" fillId="0" borderId="127" xfId="9" applyFont="1" applyBorder="1" applyAlignment="1">
      <alignment vertical="center"/>
    </xf>
    <xf numFmtId="187" fontId="12" fillId="0" borderId="129" xfId="9" applyNumberFormat="1" applyFont="1" applyBorder="1" applyAlignment="1">
      <alignment vertical="center"/>
    </xf>
    <xf numFmtId="187" fontId="13" fillId="0" borderId="127" xfId="9" applyNumberFormat="1" applyFont="1" applyBorder="1" applyAlignment="1">
      <alignment vertical="center"/>
    </xf>
    <xf numFmtId="0" fontId="12" fillId="0" borderId="127" xfId="9" applyFont="1" applyBorder="1" applyAlignment="1" applyProtection="1">
      <alignment horizontal="centerContinuous" vertical="center"/>
      <protection locked="0"/>
    </xf>
    <xf numFmtId="0" fontId="12" fillId="0" borderId="131" xfId="9" applyFont="1" applyBorder="1" applyAlignment="1" applyProtection="1">
      <alignment horizontal="centerContinuous" vertical="center"/>
      <protection locked="0"/>
    </xf>
    <xf numFmtId="0" fontId="12" fillId="0" borderId="115" xfId="9" applyFont="1" applyBorder="1" applyAlignment="1" applyProtection="1">
      <alignment horizontal="centerContinuous" vertical="center"/>
      <protection locked="0"/>
    </xf>
    <xf numFmtId="0" fontId="12" fillId="0" borderId="130" xfId="9" applyFont="1" applyBorder="1" applyAlignment="1" applyProtection="1">
      <alignment horizontal="centerContinuous" vertical="center"/>
      <protection locked="0"/>
    </xf>
    <xf numFmtId="0" fontId="12" fillId="0" borderId="133" xfId="9" applyFont="1" applyBorder="1" applyAlignment="1" applyProtection="1">
      <alignment vertical="center"/>
      <protection locked="0"/>
    </xf>
    <xf numFmtId="0" fontId="12" fillId="0" borderId="134" xfId="9" applyFont="1" applyBorder="1" applyAlignment="1" applyProtection="1">
      <alignment vertical="center"/>
      <protection locked="0"/>
    </xf>
    <xf numFmtId="0" fontId="12" fillId="0" borderId="113" xfId="9" quotePrefix="1" applyFont="1" applyBorder="1" applyAlignment="1" applyProtection="1">
      <alignment horizontal="center" vertical="center"/>
      <protection locked="0"/>
    </xf>
    <xf numFmtId="0" fontId="12" fillId="0" borderId="134" xfId="9" applyFont="1" applyBorder="1" applyAlignment="1">
      <alignment vertical="center"/>
    </xf>
    <xf numFmtId="0" fontId="12" fillId="0" borderId="134" xfId="9" applyFont="1" applyBorder="1" applyAlignment="1" applyProtection="1">
      <alignment horizontal="centerContinuous" vertical="center"/>
      <protection locked="0"/>
    </xf>
    <xf numFmtId="0" fontId="12" fillId="0" borderId="135" xfId="9" applyFont="1" applyBorder="1" applyAlignment="1" applyProtection="1">
      <alignment horizontal="centerContinuous" vertical="center"/>
      <protection locked="0"/>
    </xf>
    <xf numFmtId="0" fontId="12" fillId="0" borderId="136" xfId="9" applyFont="1" applyBorder="1" applyAlignment="1" applyProtection="1">
      <alignment vertical="center"/>
      <protection locked="0"/>
    </xf>
    <xf numFmtId="0" fontId="12" fillId="0" borderId="137" xfId="9" applyFont="1" applyBorder="1" applyAlignment="1">
      <alignment vertical="center"/>
    </xf>
    <xf numFmtId="0" fontId="12" fillId="0" borderId="138" xfId="9" applyFont="1" applyBorder="1" applyAlignment="1" applyProtection="1">
      <alignment vertical="center"/>
      <protection locked="0"/>
    </xf>
    <xf numFmtId="187" fontId="13" fillId="0" borderId="139" xfId="9" applyNumberFormat="1" applyFont="1" applyBorder="1" applyAlignment="1">
      <alignment vertical="center"/>
    </xf>
    <xf numFmtId="0" fontId="12" fillId="0" borderId="107" xfId="9" applyFont="1" applyBorder="1" applyAlignment="1" applyProtection="1">
      <alignment vertical="center"/>
      <protection locked="0"/>
    </xf>
    <xf numFmtId="0" fontId="12" fillId="0" borderId="132" xfId="9" applyFont="1" applyBorder="1" applyAlignment="1" applyProtection="1">
      <alignment horizontal="right" vertical="center"/>
      <protection locked="0"/>
    </xf>
    <xf numFmtId="0" fontId="12" fillId="0" borderId="140" xfId="8" applyFont="1" applyBorder="1" applyAlignment="1" applyProtection="1">
      <alignment vertical="center"/>
      <protection locked="0"/>
    </xf>
    <xf numFmtId="177" fontId="12" fillId="0" borderId="140" xfId="8" applyNumberFormat="1" applyFont="1" applyBorder="1" applyAlignment="1" applyProtection="1">
      <alignment vertical="center"/>
      <protection locked="0"/>
    </xf>
    <xf numFmtId="0" fontId="12" fillId="0" borderId="140" xfId="8" applyFont="1" applyBorder="1" applyAlignment="1" applyProtection="1">
      <alignment horizontal="center" vertical="center"/>
      <protection locked="0"/>
    </xf>
    <xf numFmtId="0" fontId="12" fillId="0" borderId="141" xfId="8" applyFont="1" applyBorder="1" applyAlignment="1" applyProtection="1">
      <alignment horizontal="centerContinuous" vertical="center"/>
      <protection locked="0"/>
    </xf>
    <xf numFmtId="0" fontId="12" fillId="0" borderId="140" xfId="8" applyFont="1" applyBorder="1" applyAlignment="1" applyProtection="1">
      <alignment horizontal="centerContinuous" vertical="center"/>
      <protection locked="0"/>
    </xf>
    <xf numFmtId="0" fontId="12" fillId="0" borderId="141" xfId="8" applyFont="1" applyBorder="1" applyAlignment="1" applyProtection="1">
      <alignment vertical="center"/>
      <protection locked="0"/>
    </xf>
    <xf numFmtId="0" fontId="12" fillId="5" borderId="146" xfId="8" applyFont="1" applyFill="1" applyBorder="1" applyAlignment="1">
      <alignment horizontal="centerContinuous" vertical="center"/>
    </xf>
    <xf numFmtId="0" fontId="12" fillId="5" borderId="140" xfId="8" applyFont="1" applyFill="1" applyBorder="1" applyAlignment="1" applyProtection="1">
      <alignment horizontal="centerContinuous" vertical="center"/>
      <protection locked="0"/>
    </xf>
    <xf numFmtId="0" fontId="12" fillId="5" borderId="147" xfId="8" applyFont="1" applyFill="1" applyBorder="1" applyAlignment="1">
      <alignment horizontal="centerContinuous" vertical="center"/>
    </xf>
    <xf numFmtId="0" fontId="12" fillId="0" borderId="142" xfId="8" applyFont="1" applyBorder="1" applyAlignment="1" applyProtection="1">
      <alignment vertical="center"/>
      <protection locked="0"/>
    </xf>
    <xf numFmtId="0" fontId="12" fillId="0" borderId="143" xfId="8" applyFont="1" applyBorder="1" applyAlignment="1" applyProtection="1">
      <alignment vertical="center"/>
      <protection locked="0"/>
    </xf>
    <xf numFmtId="0" fontId="1" fillId="0" borderId="138" xfId="0" applyFont="1" applyBorder="1" applyAlignment="1">
      <alignment vertical="center"/>
    </xf>
    <xf numFmtId="40" fontId="1" fillId="0" borderId="103" xfId="1" applyNumberFormat="1" applyFont="1" applyBorder="1" applyAlignment="1">
      <alignment vertical="center"/>
    </xf>
    <xf numFmtId="38" fontId="1" fillId="0" borderId="103" xfId="1" applyFont="1" applyBorder="1" applyAlignment="1">
      <alignment vertical="center"/>
    </xf>
    <xf numFmtId="0" fontId="7" fillId="0" borderId="103" xfId="4" applyFont="1" applyBorder="1" applyAlignment="1" applyProtection="1">
      <alignment horizontal="center" vertical="center"/>
      <protection locked="0"/>
    </xf>
    <xf numFmtId="0" fontId="6" fillId="0" borderId="138" xfId="4" applyFont="1" applyBorder="1" applyAlignment="1" applyProtection="1">
      <alignment horizontal="center" vertical="center"/>
      <protection locked="0"/>
    </xf>
    <xf numFmtId="0" fontId="7" fillId="0" borderId="132" xfId="4" applyFont="1" applyBorder="1" applyAlignment="1" applyProtection="1">
      <alignment horizontal="center" vertical="center"/>
      <protection locked="0"/>
    </xf>
    <xf numFmtId="177" fontId="7" fillId="3" borderId="103" xfId="4" applyNumberFormat="1" applyFont="1" applyFill="1" applyBorder="1" applyProtection="1">
      <alignment vertical="center"/>
      <protection locked="0"/>
    </xf>
    <xf numFmtId="176" fontId="7" fillId="0" borderId="103" xfId="4" applyNumberFormat="1" applyFont="1" applyBorder="1" applyAlignment="1">
      <alignment horizontal="right" vertical="center"/>
    </xf>
    <xf numFmtId="0" fontId="7" fillId="0" borderId="103" xfId="4" applyFont="1" applyBorder="1" applyAlignment="1">
      <alignment horizontal="center" vertical="center"/>
    </xf>
    <xf numFmtId="177" fontId="7" fillId="2" borderId="103" xfId="4" applyNumberFormat="1" applyFont="1" applyFill="1" applyBorder="1">
      <alignment vertical="center"/>
    </xf>
    <xf numFmtId="179" fontId="7" fillId="0" borderId="103" xfId="4" applyNumberFormat="1" applyFont="1" applyBorder="1">
      <alignment vertical="center"/>
    </xf>
    <xf numFmtId="0" fontId="6" fillId="0" borderId="138" xfId="4" applyFont="1" applyBorder="1" applyAlignment="1">
      <alignment horizontal="center" vertical="center"/>
    </xf>
    <xf numFmtId="0" fontId="7" fillId="0" borderId="132" xfId="4" applyFont="1" applyBorder="1" applyAlignment="1">
      <alignment horizontal="center" vertical="center"/>
    </xf>
    <xf numFmtId="0" fontId="7" fillId="0" borderId="101" xfId="4" applyFont="1" applyBorder="1">
      <alignment vertical="center"/>
    </xf>
    <xf numFmtId="179" fontId="6" fillId="0" borderId="138" xfId="4" applyNumberFormat="1" applyFont="1" applyBorder="1" applyAlignment="1" applyProtection="1">
      <alignment horizontal="center" vertical="center"/>
      <protection locked="0"/>
    </xf>
    <xf numFmtId="0" fontId="7" fillId="0" borderId="132" xfId="4" applyFont="1" applyBorder="1" applyAlignment="1" applyProtection="1">
      <alignment horizontal="center" vertical="center" shrinkToFit="1"/>
      <protection locked="0"/>
    </xf>
    <xf numFmtId="0" fontId="7" fillId="0" borderId="101" xfId="4" applyFont="1" applyBorder="1" applyAlignment="1" applyProtection="1">
      <alignment vertical="center" shrinkToFit="1"/>
      <protection locked="0"/>
    </xf>
    <xf numFmtId="0" fontId="9" fillId="0" borderId="101" xfId="4" applyFont="1" applyBorder="1" applyAlignment="1" applyProtection="1">
      <alignment vertical="center" shrinkToFit="1"/>
      <protection locked="0"/>
    </xf>
    <xf numFmtId="179" fontId="7" fillId="0" borderId="103" xfId="4" applyNumberFormat="1" applyFont="1" applyBorder="1" applyAlignment="1">
      <alignment horizontal="right" vertical="center"/>
    </xf>
    <xf numFmtId="178" fontId="7" fillId="0" borderId="136" xfId="4" applyNumberFormat="1" applyFont="1" applyBorder="1" applyAlignment="1" applyProtection="1">
      <alignment horizontal="center" vertical="center"/>
      <protection locked="0"/>
    </xf>
    <xf numFmtId="0" fontId="7" fillId="0" borderId="137" xfId="4" applyFont="1" applyBorder="1" applyProtection="1">
      <alignment vertical="center"/>
      <protection locked="0"/>
    </xf>
    <xf numFmtId="181" fontId="7" fillId="0" borderId="103" xfId="4" applyNumberFormat="1" applyFont="1" applyBorder="1">
      <alignment vertical="center"/>
    </xf>
    <xf numFmtId="178" fontId="7" fillId="0" borderId="157" xfId="4" applyNumberFormat="1" applyFont="1" applyBorder="1" applyAlignment="1" applyProtection="1">
      <alignment horizontal="center" vertical="center"/>
      <protection locked="0"/>
    </xf>
    <xf numFmtId="181" fontId="7" fillId="0" borderId="158" xfId="4" applyNumberFormat="1" applyFont="1" applyBorder="1">
      <alignment vertical="center"/>
    </xf>
    <xf numFmtId="0" fontId="7" fillId="0" borderId="158" xfId="4" applyFont="1" applyBorder="1" applyAlignment="1">
      <alignment horizontal="center" vertical="center"/>
    </xf>
    <xf numFmtId="177" fontId="7" fillId="2" borderId="158" xfId="4" applyNumberFormat="1" applyFont="1" applyFill="1" applyBorder="1">
      <alignment vertical="center"/>
    </xf>
    <xf numFmtId="0" fontId="7" fillId="0" borderId="135" xfId="4" applyFont="1" applyBorder="1" applyProtection="1">
      <alignment vertical="center"/>
      <protection locked="0"/>
    </xf>
    <xf numFmtId="176" fontId="7" fillId="0" borderId="103" xfId="4" applyNumberFormat="1" applyFont="1" applyBorder="1">
      <alignment vertical="center"/>
    </xf>
    <xf numFmtId="177" fontId="7" fillId="0" borderId="158" xfId="4" applyNumberFormat="1" applyFont="1" applyBorder="1" applyProtection="1">
      <alignment vertical="center"/>
      <protection locked="0"/>
    </xf>
    <xf numFmtId="0" fontId="7" fillId="0" borderId="158" xfId="4" applyFont="1" applyBorder="1" applyAlignment="1" applyProtection="1">
      <alignment horizontal="center" vertical="center"/>
      <protection locked="0"/>
    </xf>
    <xf numFmtId="177" fontId="7" fillId="0" borderId="158" xfId="4" applyNumberFormat="1" applyFont="1" applyBorder="1" applyAlignment="1" applyProtection="1">
      <alignment horizontal="center" vertical="center"/>
      <protection locked="0"/>
    </xf>
    <xf numFmtId="177" fontId="7" fillId="0" borderId="158" xfId="4" applyNumberFormat="1" applyFont="1" applyBorder="1" applyAlignment="1" applyProtection="1">
      <alignment horizontal="center" vertical="center" shrinkToFit="1"/>
      <protection locked="0"/>
    </xf>
    <xf numFmtId="202" fontId="6" fillId="0" borderId="0" xfId="4" applyNumberFormat="1" applyFont="1">
      <alignment vertical="center"/>
    </xf>
    <xf numFmtId="0" fontId="7" fillId="0" borderId="157" xfId="4" applyFont="1" applyBorder="1" applyAlignment="1">
      <alignment horizontal="center" vertical="center"/>
    </xf>
    <xf numFmtId="176" fontId="7" fillId="0" borderId="158" xfId="4" applyNumberFormat="1" applyFont="1" applyBorder="1">
      <alignment vertical="center"/>
    </xf>
    <xf numFmtId="0" fontId="7" fillId="0" borderId="136" xfId="4" applyFont="1" applyBorder="1" applyAlignment="1">
      <alignment horizontal="center" vertical="center"/>
    </xf>
    <xf numFmtId="179" fontId="7" fillId="0" borderId="158" xfId="4" applyNumberFormat="1" applyFont="1" applyBorder="1">
      <alignment vertical="center"/>
    </xf>
    <xf numFmtId="188" fontId="7" fillId="0" borderId="158" xfId="4" applyNumberFormat="1" applyFont="1" applyBorder="1" applyAlignment="1" applyProtection="1">
      <alignment horizontal="center" vertical="center"/>
      <protection locked="0"/>
    </xf>
    <xf numFmtId="176" fontId="7" fillId="0" borderId="158" xfId="4" applyNumberFormat="1" applyFont="1" applyBorder="1" applyAlignment="1" applyProtection="1">
      <alignment horizontal="center" vertical="center"/>
      <protection locked="0"/>
    </xf>
    <xf numFmtId="188" fontId="7" fillId="3" borderId="103" xfId="4" applyNumberFormat="1" applyFont="1" applyFill="1" applyBorder="1" applyProtection="1">
      <alignment vertical="center"/>
      <protection locked="0"/>
    </xf>
    <xf numFmtId="188" fontId="7" fillId="2" borderId="158" xfId="4" applyNumberFormat="1" applyFont="1" applyFill="1" applyBorder="1">
      <alignment vertical="center"/>
    </xf>
    <xf numFmtId="176" fontId="7" fillId="3" borderId="103" xfId="4" applyNumberFormat="1" applyFont="1" applyFill="1" applyBorder="1" applyAlignment="1" applyProtection="1">
      <alignment horizontal="right" vertical="center"/>
      <protection locked="0"/>
    </xf>
    <xf numFmtId="38" fontId="7" fillId="0" borderId="103" xfId="1" applyFont="1" applyBorder="1" applyAlignment="1" applyProtection="1">
      <alignment horizontal="right" vertical="center"/>
    </xf>
    <xf numFmtId="188" fontId="7" fillId="0" borderId="103" xfId="4" applyNumberFormat="1" applyFont="1" applyBorder="1" applyAlignment="1">
      <alignment horizontal="right" vertical="center"/>
    </xf>
    <xf numFmtId="176" fontId="7" fillId="5" borderId="103" xfId="4" applyNumberFormat="1" applyFont="1" applyFill="1" applyBorder="1" applyAlignment="1">
      <alignment horizontal="right" vertical="center"/>
    </xf>
    <xf numFmtId="184" fontId="7" fillId="0" borderId="103" xfId="4" applyNumberFormat="1" applyFont="1" applyBorder="1" applyAlignment="1">
      <alignment horizontal="right" vertical="center"/>
    </xf>
    <xf numFmtId="38" fontId="7" fillId="5" borderId="103" xfId="1" applyFont="1" applyFill="1" applyBorder="1" applyAlignment="1" applyProtection="1">
      <alignment vertical="center"/>
    </xf>
    <xf numFmtId="0" fontId="7" fillId="0" borderId="0" xfId="4" applyFont="1" applyAlignment="1" applyProtection="1">
      <alignment vertical="center" wrapText="1"/>
      <protection locked="0"/>
    </xf>
    <xf numFmtId="0" fontId="6" fillId="0" borderId="0" xfId="4" quotePrefix="1" applyFont="1" applyAlignment="1" applyProtection="1">
      <alignment horizontal="left" vertical="center"/>
      <protection locked="0"/>
    </xf>
    <xf numFmtId="188" fontId="7" fillId="2" borderId="103" xfId="4" applyNumberFormat="1" applyFont="1" applyFill="1" applyBorder="1">
      <alignment vertical="center"/>
    </xf>
    <xf numFmtId="0" fontId="7" fillId="0" borderId="157" xfId="4" applyFont="1" applyBorder="1" applyProtection="1">
      <alignment vertical="center"/>
      <protection locked="0"/>
    </xf>
    <xf numFmtId="188" fontId="7" fillId="0" borderId="0" xfId="4" applyNumberFormat="1" applyFont="1">
      <alignment vertical="center"/>
    </xf>
    <xf numFmtId="0" fontId="10" fillId="0" borderId="0" xfId="4" applyFont="1" applyProtection="1">
      <alignment vertical="center"/>
      <protection locked="0"/>
    </xf>
    <xf numFmtId="0" fontId="7" fillId="0" borderId="157" xfId="4" applyFont="1" applyBorder="1" applyAlignment="1" applyProtection="1">
      <alignment horizontal="left" vertical="center"/>
      <protection locked="0"/>
    </xf>
    <xf numFmtId="0" fontId="7" fillId="0" borderId="135" xfId="4" applyFont="1" applyBorder="1" applyAlignment="1" applyProtection="1">
      <alignment horizontal="left" vertical="center"/>
      <protection locked="0"/>
    </xf>
    <xf numFmtId="0" fontId="7" fillId="0" borderId="159" xfId="4" applyFont="1" applyBorder="1" applyAlignment="1" applyProtection="1">
      <alignment horizontal="center" vertical="center"/>
      <protection locked="0"/>
    </xf>
    <xf numFmtId="0" fontId="7" fillId="0" borderId="160" xfId="4" applyFont="1" applyBorder="1" applyAlignment="1" applyProtection="1">
      <alignment horizontal="center" vertical="center"/>
      <protection locked="0"/>
    </xf>
    <xf numFmtId="0" fontId="4" fillId="0" borderId="157" xfId="4" applyFont="1" applyBorder="1" applyProtection="1">
      <alignment vertical="center"/>
      <protection locked="0"/>
    </xf>
    <xf numFmtId="0" fontId="12" fillId="0" borderId="141" xfId="8" applyFont="1" applyBorder="1" applyAlignment="1">
      <alignment horizontal="centerContinuous" vertical="center"/>
    </xf>
    <xf numFmtId="0" fontId="12" fillId="0" borderId="140" xfId="8" applyFont="1" applyBorder="1" applyAlignment="1">
      <alignment horizontal="centerContinuous" vertical="center"/>
    </xf>
    <xf numFmtId="0" fontId="12" fillId="0" borderId="159" xfId="9" applyFont="1" applyBorder="1" applyAlignment="1" applyProtection="1">
      <alignment vertical="center"/>
      <protection locked="0"/>
    </xf>
    <xf numFmtId="0" fontId="12" fillId="0" borderId="161" xfId="9" applyFont="1" applyBorder="1" applyAlignment="1" applyProtection="1">
      <alignment horizontal="centerContinuous" vertical="center"/>
      <protection locked="0"/>
    </xf>
    <xf numFmtId="0" fontId="12" fillId="0" borderId="140" xfId="9" quotePrefix="1" applyFont="1" applyBorder="1" applyAlignment="1" applyProtection="1">
      <alignment horizontal="center" vertical="center"/>
      <protection locked="0"/>
    </xf>
    <xf numFmtId="0" fontId="12" fillId="0" borderId="140" xfId="9" applyFont="1" applyBorder="1" applyAlignment="1" applyProtection="1">
      <alignment horizontal="center" vertical="center"/>
      <protection locked="0"/>
    </xf>
    <xf numFmtId="187" fontId="12" fillId="0" borderId="142" xfId="9" applyNumberFormat="1" applyFont="1" applyBorder="1" applyAlignment="1" applyProtection="1">
      <alignment vertical="center"/>
      <protection locked="0"/>
    </xf>
    <xf numFmtId="0" fontId="12" fillId="0" borderId="143" xfId="9" applyFont="1" applyBorder="1" applyAlignment="1" applyProtection="1">
      <alignment vertical="center"/>
      <protection locked="0"/>
    </xf>
    <xf numFmtId="187" fontId="12" fillId="0" borderId="142" xfId="9" applyNumberFormat="1" applyFont="1" applyBorder="1" applyAlignment="1">
      <alignment vertical="center"/>
    </xf>
    <xf numFmtId="187" fontId="13" fillId="0" borderId="143" xfId="9" applyNumberFormat="1" applyFont="1" applyBorder="1" applyAlignment="1">
      <alignment vertical="center"/>
    </xf>
    <xf numFmtId="0" fontId="12" fillId="0" borderId="139" xfId="9" applyFont="1" applyBorder="1" applyAlignment="1" applyProtection="1">
      <alignment vertical="center"/>
      <protection locked="0"/>
    </xf>
    <xf numFmtId="0" fontId="12" fillId="0" borderId="163" xfId="9" applyFont="1" applyBorder="1" applyAlignment="1" applyProtection="1">
      <alignment vertical="center"/>
      <protection locked="0"/>
    </xf>
    <xf numFmtId="0" fontId="12" fillId="0" borderId="164" xfId="9" applyFont="1" applyBorder="1" applyAlignment="1" applyProtection="1">
      <alignment vertical="center"/>
      <protection locked="0"/>
    </xf>
    <xf numFmtId="0" fontId="12" fillId="0" borderId="165" xfId="9" applyFont="1" applyBorder="1" applyAlignment="1" applyProtection="1">
      <alignment vertical="center"/>
      <protection locked="0"/>
    </xf>
    <xf numFmtId="0" fontId="12" fillId="0" borderId="166" xfId="9" quotePrefix="1" applyFont="1" applyBorder="1" applyAlignment="1" applyProtection="1">
      <alignment horizontal="center" vertical="center"/>
      <protection locked="0"/>
    </xf>
    <xf numFmtId="0" fontId="12" fillId="0" borderId="166" xfId="9" applyFont="1" applyBorder="1" applyAlignment="1" applyProtection="1">
      <alignment horizontal="center" vertical="center"/>
      <protection locked="0"/>
    </xf>
    <xf numFmtId="187" fontId="12" fillId="0" borderId="167" xfId="9" applyNumberFormat="1" applyFont="1" applyBorder="1" applyAlignment="1" applyProtection="1">
      <alignment vertical="center"/>
      <protection locked="0"/>
    </xf>
    <xf numFmtId="0" fontId="12" fillId="0" borderId="168" xfId="9" applyFont="1" applyBorder="1" applyAlignment="1" applyProtection="1">
      <alignment vertical="center"/>
      <protection locked="0"/>
    </xf>
    <xf numFmtId="0" fontId="12" fillId="0" borderId="171" xfId="9" applyFont="1" applyBorder="1" applyAlignment="1">
      <alignment vertical="center"/>
    </xf>
    <xf numFmtId="187" fontId="12" fillId="0" borderId="172" xfId="9" applyNumberFormat="1" applyFont="1" applyBorder="1" applyAlignment="1">
      <alignment vertical="center"/>
    </xf>
    <xf numFmtId="187" fontId="13" fillId="0" borderId="170" xfId="9" applyNumberFormat="1" applyFont="1" applyBorder="1" applyAlignment="1">
      <alignment vertical="center"/>
    </xf>
    <xf numFmtId="0" fontId="12" fillId="0" borderId="108" xfId="9" applyFont="1" applyBorder="1" applyAlignment="1" applyProtection="1">
      <alignment vertical="center"/>
      <protection locked="0"/>
    </xf>
    <xf numFmtId="187" fontId="12" fillId="0" borderId="173" xfId="9" applyNumberFormat="1" applyFont="1" applyBorder="1" applyAlignment="1">
      <alignment vertical="center"/>
    </xf>
    <xf numFmtId="187" fontId="12" fillId="0" borderId="174" xfId="9" applyNumberFormat="1" applyFont="1" applyBorder="1" applyAlignment="1">
      <alignment vertical="center"/>
    </xf>
    <xf numFmtId="187" fontId="13" fillId="0" borderId="175" xfId="9" applyNumberFormat="1" applyFont="1" applyBorder="1" applyAlignment="1">
      <alignment vertical="center"/>
    </xf>
    <xf numFmtId="0" fontId="12" fillId="0" borderId="173" xfId="9" applyFont="1" applyBorder="1" applyAlignment="1" applyProtection="1">
      <alignment vertical="center"/>
      <protection locked="0"/>
    </xf>
    <xf numFmtId="0" fontId="12" fillId="0" borderId="176" xfId="9" applyFont="1" applyBorder="1" applyAlignment="1" applyProtection="1">
      <alignment vertical="center"/>
      <protection locked="0"/>
    </xf>
    <xf numFmtId="0" fontId="12" fillId="0" borderId="139" xfId="9" applyFont="1" applyBorder="1" applyAlignment="1" applyProtection="1">
      <alignment horizontal="centerContinuous" vertical="center"/>
      <protection locked="0"/>
    </xf>
    <xf numFmtId="187" fontId="12" fillId="0" borderId="177" xfId="9" applyNumberFormat="1" applyFont="1" applyBorder="1" applyAlignment="1" applyProtection="1">
      <alignment vertical="center"/>
      <protection locked="0"/>
    </xf>
    <xf numFmtId="187" fontId="13" fillId="0" borderId="178" xfId="9" applyNumberFormat="1" applyFont="1" applyBorder="1" applyAlignment="1" applyProtection="1">
      <alignment vertical="center"/>
      <protection locked="0"/>
    </xf>
    <xf numFmtId="0" fontId="6" fillId="0" borderId="179" xfId="10" applyFont="1" applyBorder="1">
      <alignment vertical="center"/>
    </xf>
    <xf numFmtId="0" fontId="6" fillId="0" borderId="179" xfId="10" applyFont="1" applyBorder="1" applyAlignment="1">
      <alignment horizontal="centerContinuous" vertical="center"/>
    </xf>
    <xf numFmtId="0" fontId="6" fillId="0" borderId="180" xfId="10" applyFont="1" applyBorder="1" applyAlignment="1">
      <alignment horizontal="center" vertical="center"/>
    </xf>
    <xf numFmtId="187" fontId="6" fillId="0" borderId="180" xfId="10" applyNumberFormat="1" applyFont="1" applyBorder="1">
      <alignment vertical="center"/>
    </xf>
    <xf numFmtId="0" fontId="7" fillId="0" borderId="75" xfId="4" applyFont="1" applyBorder="1" applyAlignment="1" applyProtection="1">
      <alignment horizontal="center" vertical="center"/>
      <protection locked="0"/>
    </xf>
    <xf numFmtId="0" fontId="7" fillId="0" borderId="76" xfId="4" applyFont="1" applyBorder="1" applyAlignment="1" applyProtection="1">
      <alignment horizontal="center" vertical="center"/>
      <protection locked="0"/>
    </xf>
    <xf numFmtId="178" fontId="7" fillId="0" borderId="173" xfId="4" applyNumberFormat="1" applyFont="1" applyBorder="1" applyAlignment="1" applyProtection="1">
      <alignment horizontal="center" vertical="center"/>
      <protection locked="0"/>
    </xf>
    <xf numFmtId="0" fontId="7" fillId="0" borderId="181" xfId="4" applyFont="1" applyBorder="1" applyProtection="1">
      <alignment vertical="center"/>
      <protection locked="0"/>
    </xf>
    <xf numFmtId="177" fontId="7" fillId="3" borderId="180" xfId="4" applyNumberFormat="1" applyFont="1" applyFill="1" applyBorder="1" applyProtection="1">
      <alignment vertical="center"/>
      <protection locked="0"/>
    </xf>
    <xf numFmtId="183" fontId="7" fillId="0" borderId="180" xfId="4" applyNumberFormat="1" applyFont="1" applyBorder="1">
      <alignment vertical="center"/>
    </xf>
    <xf numFmtId="177" fontId="7" fillId="2" borderId="180" xfId="4" applyNumberFormat="1" applyFont="1" applyFill="1" applyBorder="1">
      <alignment vertical="center"/>
    </xf>
    <xf numFmtId="0" fontId="7" fillId="0" borderId="180" xfId="4" applyFont="1" applyBorder="1" applyAlignment="1" applyProtection="1">
      <alignment horizontal="center" vertical="center"/>
      <protection locked="0"/>
    </xf>
    <xf numFmtId="0" fontId="7" fillId="0" borderId="180" xfId="4" applyFont="1" applyBorder="1" applyAlignment="1">
      <alignment horizontal="center" vertical="center"/>
    </xf>
    <xf numFmtId="0" fontId="6" fillId="0" borderId="0" xfId="4" applyFont="1" applyAlignment="1" applyProtection="1">
      <alignment horizontal="center" vertical="center"/>
      <protection locked="0"/>
    </xf>
    <xf numFmtId="177" fontId="7" fillId="0" borderId="185" xfId="4" applyNumberFormat="1" applyFont="1" applyBorder="1" applyAlignment="1" applyProtection="1">
      <alignment horizontal="center" vertical="center"/>
      <protection locked="0"/>
    </xf>
    <xf numFmtId="0" fontId="7" fillId="0" borderId="185" xfId="4" applyFont="1" applyBorder="1" applyAlignment="1" applyProtection="1">
      <alignment horizontal="center" vertical="center"/>
      <protection locked="0"/>
    </xf>
    <xf numFmtId="179" fontId="7" fillId="0" borderId="185" xfId="4" applyNumberFormat="1" applyFont="1" applyBorder="1" applyAlignment="1" applyProtection="1">
      <alignment horizontal="center" vertical="center"/>
      <protection locked="0"/>
    </xf>
    <xf numFmtId="0" fontId="7" fillId="0" borderId="186" xfId="4" applyFont="1" applyBorder="1" applyAlignment="1" applyProtection="1">
      <alignment horizontal="center" vertical="center"/>
      <protection locked="0"/>
    </xf>
    <xf numFmtId="0" fontId="7" fillId="0" borderId="161" xfId="4" applyFont="1" applyBorder="1" applyAlignment="1" applyProtection="1">
      <alignment horizontal="center" vertical="center"/>
      <protection locked="0"/>
    </xf>
    <xf numFmtId="181" fontId="7" fillId="0" borderId="0" xfId="4" applyNumberFormat="1" applyFont="1">
      <alignment vertical="center"/>
    </xf>
    <xf numFmtId="179" fontId="32" fillId="5" borderId="0" xfId="28" applyNumberFormat="1" applyFont="1" applyFill="1" applyAlignment="1">
      <alignment horizontal="right"/>
    </xf>
    <xf numFmtId="189" fontId="31" fillId="5" borderId="0" xfId="28" applyNumberFormat="1" applyFont="1" applyFill="1" applyAlignment="1">
      <alignment horizontal="right"/>
    </xf>
    <xf numFmtId="199" fontId="33" fillId="5" borderId="0" xfId="28" applyNumberFormat="1" applyFont="1" applyFill="1"/>
    <xf numFmtId="0" fontId="7" fillId="0" borderId="106" xfId="4" applyFont="1" applyBorder="1" applyAlignment="1" applyProtection="1">
      <alignment horizontal="center" vertical="center"/>
      <protection locked="0"/>
    </xf>
    <xf numFmtId="0" fontId="7" fillId="0" borderId="101" xfId="4" applyFont="1" applyBorder="1" applyAlignment="1">
      <alignment horizontal="center" vertical="center"/>
    </xf>
    <xf numFmtId="0" fontId="7" fillId="0" borderId="35" xfId="4" applyFont="1" applyBorder="1" applyAlignment="1">
      <alignment horizontal="center" vertical="center"/>
    </xf>
    <xf numFmtId="178" fontId="7" fillId="0" borderId="105" xfId="4" applyNumberFormat="1" applyFont="1" applyBorder="1" applyAlignment="1">
      <alignment horizontal="center" vertical="center"/>
    </xf>
    <xf numFmtId="178" fontId="7" fillId="0" borderId="107" xfId="4" applyNumberFormat="1" applyFont="1" applyBorder="1" applyAlignment="1">
      <alignment horizontal="center" vertical="center"/>
    </xf>
    <xf numFmtId="0" fontId="7" fillId="0" borderId="108" xfId="4" applyFont="1" applyBorder="1" applyAlignment="1">
      <alignment horizontal="center" vertical="center"/>
    </xf>
    <xf numFmtId="0" fontId="7" fillId="0" borderId="0" xfId="4" applyFont="1" applyAlignment="1">
      <alignment horizontal="center" vertical="center" shrinkToFit="1"/>
    </xf>
    <xf numFmtId="0" fontId="12" fillId="0" borderId="0" xfId="4" applyFont="1" applyAlignment="1">
      <alignment horizontal="right"/>
    </xf>
    <xf numFmtId="178" fontId="7" fillId="0" borderId="87" xfId="4" applyNumberFormat="1" applyFont="1" applyBorder="1" applyAlignment="1" applyProtection="1">
      <alignment horizontal="center" vertical="center"/>
      <protection locked="0"/>
    </xf>
    <xf numFmtId="178" fontId="7" fillId="0" borderId="107" xfId="4" applyNumberFormat="1" applyFont="1" applyBorder="1" applyAlignment="1" applyProtection="1">
      <alignment horizontal="center" vertical="center"/>
      <protection locked="0"/>
    </xf>
    <xf numFmtId="0" fontId="7" fillId="0" borderId="7" xfId="4" applyFont="1" applyBorder="1" applyAlignment="1">
      <alignment horizontal="center" vertical="center"/>
    </xf>
    <xf numFmtId="0" fontId="7" fillId="0" borderId="109" xfId="4" applyFont="1" applyBorder="1" applyAlignment="1">
      <alignment horizontal="center" vertical="center"/>
    </xf>
    <xf numFmtId="0" fontId="12" fillId="0" borderId="0" xfId="4" applyFont="1" applyAlignment="1">
      <alignment horizontal="center"/>
    </xf>
    <xf numFmtId="0" fontId="7" fillId="0" borderId="136" xfId="4" applyFont="1" applyBorder="1" applyAlignment="1" applyProtection="1">
      <alignment horizontal="center" vertical="center"/>
      <protection locked="0"/>
    </xf>
    <xf numFmtId="0" fontId="10" fillId="0" borderId="0" xfId="4" applyFont="1" applyAlignment="1">
      <alignment horizontal="left" vertical="center" wrapText="1"/>
    </xf>
    <xf numFmtId="0" fontId="10" fillId="0" borderId="0" xfId="4" applyFont="1" applyAlignment="1" applyProtection="1">
      <alignment horizontal="left" vertical="top" wrapText="1"/>
      <protection locked="0"/>
    </xf>
    <xf numFmtId="0" fontId="10" fillId="0" borderId="0" xfId="4" applyFont="1" applyAlignment="1" applyProtection="1">
      <alignment horizontal="right" vertical="top" wrapText="1"/>
      <protection locked="0"/>
    </xf>
    <xf numFmtId="0" fontId="7" fillId="0" borderId="0" xfId="4" applyFont="1" applyAlignment="1" applyProtection="1">
      <alignment horizontal="right" vertical="top" wrapText="1"/>
      <protection locked="0"/>
    </xf>
    <xf numFmtId="176" fontId="7" fillId="0" borderId="0" xfId="4" applyNumberFormat="1" applyFont="1" applyAlignment="1" applyProtection="1">
      <alignment horizontal="center" vertical="center"/>
      <protection locked="0"/>
    </xf>
    <xf numFmtId="0" fontId="10" fillId="0" borderId="0" xfId="4" applyFont="1" applyAlignment="1" applyProtection="1">
      <alignment vertical="center" wrapText="1"/>
      <protection locked="0"/>
    </xf>
    <xf numFmtId="0" fontId="0" fillId="0" borderId="0" xfId="0" applyAlignment="1" applyProtection="1">
      <alignment horizontal="center" vertical="center" wrapText="1"/>
      <protection locked="0"/>
    </xf>
    <xf numFmtId="0" fontId="1" fillId="0" borderId="0" xfId="0" applyFont="1" applyAlignment="1">
      <alignment horizontal="center" vertical="center"/>
    </xf>
    <xf numFmtId="0" fontId="6" fillId="0" borderId="0" xfId="4" applyFont="1" applyAlignment="1">
      <alignment horizontal="center" vertical="center"/>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vertical="center" justifyLastLine="1"/>
      <protection locked="0"/>
    </xf>
    <xf numFmtId="0" fontId="0" fillId="0" borderId="0" xfId="0" applyAlignment="1" applyProtection="1">
      <alignment vertical="center" wrapText="1"/>
      <protection locked="0"/>
    </xf>
    <xf numFmtId="0" fontId="0" fillId="0" borderId="0" xfId="0" applyAlignment="1" applyProtection="1">
      <alignment horizontal="distributed" vertical="center" wrapText="1"/>
      <protection locked="0"/>
    </xf>
    <xf numFmtId="0" fontId="0" fillId="0" borderId="111" xfId="0" applyBorder="1" applyAlignment="1" applyProtection="1">
      <alignment vertical="center"/>
      <protection locked="0"/>
    </xf>
    <xf numFmtId="0" fontId="0" fillId="0" borderId="0" xfId="0" applyAlignment="1" applyProtection="1">
      <alignment horizontal="right" vertical="center"/>
      <protection locked="0"/>
    </xf>
    <xf numFmtId="0" fontId="0" fillId="0" borderId="109" xfId="0" applyBorder="1" applyAlignment="1" applyProtection="1">
      <alignment vertical="center"/>
      <protection locked="0"/>
    </xf>
    <xf numFmtId="3" fontId="0" fillId="0" borderId="0" xfId="0" applyNumberFormat="1" applyAlignment="1" applyProtection="1">
      <alignment vertical="center"/>
      <protection locked="0"/>
    </xf>
    <xf numFmtId="0" fontId="0" fillId="0" borderId="0" xfId="0" applyAlignment="1" applyProtection="1">
      <alignment horizontal="center" vertical="top" textRotation="180"/>
      <protection locked="0"/>
    </xf>
    <xf numFmtId="3"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189" fontId="0" fillId="0" borderId="0" xfId="0" applyNumberFormat="1" applyAlignment="1" applyProtection="1">
      <alignment vertical="center"/>
      <protection locked="0"/>
    </xf>
    <xf numFmtId="179" fontId="0" fillId="0" borderId="0" xfId="0" applyNumberFormat="1" applyAlignment="1">
      <alignment vertical="center"/>
    </xf>
    <xf numFmtId="190" fontId="0" fillId="0" borderId="0" xfId="0" applyNumberFormat="1" applyAlignment="1" applyProtection="1">
      <alignment vertical="center"/>
      <protection locked="0"/>
    </xf>
    <xf numFmtId="179" fontId="0" fillId="0" borderId="0" xfId="0" applyNumberFormat="1" applyAlignment="1" applyProtection="1">
      <alignment vertical="center"/>
      <protection locked="0"/>
    </xf>
    <xf numFmtId="179"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top"/>
      <protection locked="0"/>
    </xf>
    <xf numFmtId="3" fontId="0" fillId="0" borderId="0" xfId="0" applyNumberFormat="1" applyAlignment="1" applyProtection="1">
      <alignment horizontal="left" vertical="center"/>
      <protection locked="0"/>
    </xf>
    <xf numFmtId="3" fontId="0" fillId="6" borderId="0" xfId="0" applyNumberFormat="1" applyFill="1" applyAlignment="1" applyProtection="1">
      <alignment horizontal="center" vertical="center"/>
      <protection locked="0"/>
    </xf>
    <xf numFmtId="0" fontId="0" fillId="6" borderId="0" xfId="0" applyFill="1" applyAlignment="1" applyProtection="1">
      <alignment horizontal="center" vertical="center"/>
      <protection locked="0"/>
    </xf>
    <xf numFmtId="3" fontId="0" fillId="6" borderId="0" xfId="0" applyNumberFormat="1" applyFill="1" applyAlignment="1" applyProtection="1">
      <alignment vertical="center"/>
      <protection locked="0"/>
    </xf>
    <xf numFmtId="179" fontId="7" fillId="0" borderId="95" xfId="4" applyNumberFormat="1" applyFont="1" applyBorder="1">
      <alignment vertical="center"/>
    </xf>
    <xf numFmtId="0" fontId="3" fillId="0" borderId="111" xfId="4" applyBorder="1" applyAlignment="1">
      <alignment horizontal="center" vertical="center"/>
    </xf>
    <xf numFmtId="177" fontId="3" fillId="2" borderId="92" xfId="4" applyNumberFormat="1" applyFill="1" applyBorder="1" applyProtection="1">
      <alignment vertical="center"/>
      <protection locked="0"/>
    </xf>
    <xf numFmtId="179" fontId="34" fillId="0" borderId="92" xfId="4" applyNumberFormat="1" applyFont="1" applyBorder="1">
      <alignment vertical="center"/>
    </xf>
    <xf numFmtId="183" fontId="7" fillId="0" borderId="104" xfId="4" applyNumberFormat="1" applyFont="1" applyBorder="1" applyAlignment="1" applyProtection="1">
      <alignment vertical="center" shrinkToFit="1"/>
      <protection locked="0"/>
    </xf>
    <xf numFmtId="0" fontId="7" fillId="0" borderId="182" xfId="4" applyFont="1" applyBorder="1" applyProtection="1">
      <alignment vertical="center"/>
      <protection locked="0"/>
    </xf>
    <xf numFmtId="181" fontId="7" fillId="0" borderId="180" xfId="4" applyNumberFormat="1" applyFont="1" applyBorder="1">
      <alignment vertical="center"/>
    </xf>
    <xf numFmtId="183" fontId="7" fillId="0" borderId="158" xfId="4" applyNumberFormat="1" applyFont="1" applyBorder="1" applyAlignment="1" applyProtection="1">
      <alignment vertical="center" shrinkToFit="1"/>
      <protection locked="0"/>
    </xf>
    <xf numFmtId="0" fontId="3" fillId="0" borderId="0" xfId="4" applyAlignment="1">
      <alignment vertical="center" shrinkToFit="1"/>
    </xf>
    <xf numFmtId="176" fontId="3" fillId="0" borderId="0" xfId="4" applyNumberFormat="1" applyAlignment="1" applyProtection="1">
      <alignment vertical="center" shrinkToFit="1"/>
      <protection locked="0"/>
    </xf>
    <xf numFmtId="188" fontId="3" fillId="0" borderId="0" xfId="4" applyNumberFormat="1" applyProtection="1">
      <alignment vertical="center"/>
      <protection locked="0"/>
    </xf>
    <xf numFmtId="176" fontId="3" fillId="0" borderId="0" xfId="4" applyNumberFormat="1" applyProtection="1">
      <alignment vertical="center"/>
      <protection locked="0"/>
    </xf>
    <xf numFmtId="180" fontId="3" fillId="3" borderId="92" xfId="4" applyNumberFormat="1" applyFill="1" applyBorder="1" applyProtection="1">
      <alignment vertical="center"/>
      <protection locked="0"/>
    </xf>
    <xf numFmtId="176" fontId="3" fillId="0" borderId="111" xfId="4" applyNumberFormat="1" applyBorder="1" applyAlignment="1" applyProtection="1">
      <alignment horizontal="center" vertical="center"/>
      <protection locked="0"/>
    </xf>
    <xf numFmtId="176" fontId="3" fillId="0" borderId="0" xfId="4" applyNumberFormat="1" applyAlignment="1" applyProtection="1">
      <alignment horizontal="center" vertical="center"/>
      <protection locked="0"/>
    </xf>
    <xf numFmtId="0" fontId="17" fillId="0" borderId="138" xfId="0" applyFont="1" applyBorder="1" applyAlignment="1" applyProtection="1">
      <alignment vertical="center"/>
      <protection locked="0"/>
    </xf>
    <xf numFmtId="0" fontId="0" fillId="0" borderId="138" xfId="0" applyBorder="1" applyAlignment="1" applyProtection="1">
      <alignment vertical="center"/>
      <protection locked="0"/>
    </xf>
    <xf numFmtId="0" fontId="0" fillId="0" borderId="0" xfId="0" applyAlignment="1" applyProtection="1">
      <alignment vertical="center" shrinkToFit="1"/>
      <protection locked="0"/>
    </xf>
    <xf numFmtId="3" fontId="0" fillId="0" borderId="109" xfId="0" applyNumberFormat="1" applyBorder="1" applyAlignment="1" applyProtection="1">
      <alignment vertical="center"/>
      <protection locked="0"/>
    </xf>
    <xf numFmtId="0" fontId="0" fillId="0" borderId="94" xfId="0" applyBorder="1" applyAlignment="1">
      <alignment vertical="center"/>
    </xf>
    <xf numFmtId="0" fontId="0" fillId="0" borderId="103" xfId="0" applyBorder="1" applyAlignment="1">
      <alignment horizontal="center" vertical="center"/>
    </xf>
    <xf numFmtId="38" fontId="0" fillId="0" borderId="103" xfId="1" applyFont="1" applyBorder="1" applyAlignment="1">
      <alignment horizontal="center" vertical="center"/>
    </xf>
    <xf numFmtId="40" fontId="0" fillId="0" borderId="3" xfId="1" applyNumberFormat="1" applyFont="1" applyBorder="1" applyAlignment="1">
      <alignment vertical="center"/>
    </xf>
    <xf numFmtId="38" fontId="0" fillId="0" borderId="3" xfId="1" applyFont="1" applyBorder="1" applyAlignment="1">
      <alignment vertical="center"/>
    </xf>
    <xf numFmtId="40" fontId="0" fillId="0" borderId="103" xfId="1" applyNumberFormat="1" applyFont="1" applyBorder="1" applyAlignment="1">
      <alignment vertical="center"/>
    </xf>
    <xf numFmtId="38" fontId="0" fillId="0" borderId="103" xfId="1" applyFont="1" applyBorder="1" applyAlignment="1">
      <alignment vertical="center"/>
    </xf>
    <xf numFmtId="177" fontId="7" fillId="8" borderId="103" xfId="4" applyNumberFormat="1" applyFont="1" applyFill="1" applyBorder="1">
      <alignment vertical="center"/>
    </xf>
    <xf numFmtId="179" fontId="9" fillId="0" borderId="0" xfId="4" applyNumberFormat="1" applyFont="1">
      <alignment vertical="center"/>
    </xf>
    <xf numFmtId="180" fontId="3" fillId="0" borderId="0" xfId="4" applyNumberFormat="1" applyProtection="1">
      <alignment vertical="center"/>
      <protection locked="0"/>
    </xf>
    <xf numFmtId="180" fontId="3" fillId="3" borderId="103" xfId="4" applyNumberFormat="1" applyFill="1" applyBorder="1" applyProtection="1">
      <alignment vertical="center"/>
      <protection locked="0"/>
    </xf>
    <xf numFmtId="0" fontId="10" fillId="0" borderId="95" xfId="4" applyFont="1" applyBorder="1" applyAlignment="1">
      <alignment vertical="center" shrinkToFit="1"/>
    </xf>
    <xf numFmtId="0" fontId="10" fillId="0" borderId="101" xfId="4" applyFont="1" applyBorder="1" applyAlignment="1">
      <alignment vertical="center" shrinkToFit="1"/>
    </xf>
    <xf numFmtId="38" fontId="10" fillId="2" borderId="94" xfId="4" applyNumberFormat="1" applyFont="1" applyFill="1" applyBorder="1" applyAlignment="1">
      <alignment horizontal="right" vertical="center"/>
    </xf>
    <xf numFmtId="38" fontId="10" fillId="2" borderId="95" xfId="4" applyNumberFormat="1" applyFont="1" applyFill="1" applyBorder="1" applyAlignment="1">
      <alignment horizontal="right" vertical="center"/>
    </xf>
    <xf numFmtId="38" fontId="10" fillId="2" borderId="101" xfId="4" applyNumberFormat="1" applyFont="1" applyFill="1" applyBorder="1" applyAlignment="1">
      <alignment horizontal="right" vertical="center"/>
    </xf>
    <xf numFmtId="0" fontId="10" fillId="0" borderId="94" xfId="4" applyFont="1" applyBorder="1" applyAlignment="1">
      <alignment horizontal="center" vertical="center"/>
    </xf>
    <xf numFmtId="0" fontId="10" fillId="0" borderId="95" xfId="4" applyFont="1" applyBorder="1" applyAlignment="1">
      <alignment horizontal="center" vertical="center"/>
    </xf>
    <xf numFmtId="0" fontId="10" fillId="0" borderId="110" xfId="4" applyFont="1" applyBorder="1" applyAlignment="1">
      <alignment horizontal="center" vertical="center"/>
    </xf>
    <xf numFmtId="38" fontId="10" fillId="2" borderId="32" xfId="4" applyNumberFormat="1" applyFont="1" applyFill="1" applyBorder="1" applyAlignment="1">
      <alignment horizontal="right" vertical="center"/>
    </xf>
    <xf numFmtId="38" fontId="10" fillId="2" borderId="33" xfId="4" applyNumberFormat="1" applyFont="1" applyFill="1" applyBorder="1" applyAlignment="1">
      <alignment horizontal="right" vertical="center"/>
    </xf>
    <xf numFmtId="38" fontId="10" fillId="2" borderId="31" xfId="4" applyNumberFormat="1" applyFont="1" applyFill="1" applyBorder="1" applyAlignment="1">
      <alignment horizontal="right" vertical="center"/>
    </xf>
    <xf numFmtId="38" fontId="10" fillId="2" borderId="69" xfId="4" applyNumberFormat="1" applyFont="1" applyFill="1" applyBorder="1" applyAlignment="1">
      <alignment horizontal="right" vertical="center"/>
    </xf>
    <xf numFmtId="38" fontId="10" fillId="2" borderId="34" xfId="4" applyNumberFormat="1" applyFont="1" applyFill="1" applyBorder="1" applyAlignment="1">
      <alignment horizontal="right" vertical="center"/>
    </xf>
    <xf numFmtId="38" fontId="10" fillId="2" borderId="70" xfId="4" applyNumberFormat="1" applyFont="1" applyFill="1" applyBorder="1" applyAlignment="1">
      <alignment horizontal="right" vertical="center"/>
    </xf>
    <xf numFmtId="38" fontId="10" fillId="2" borderId="75" xfId="4" applyNumberFormat="1" applyFont="1" applyFill="1" applyBorder="1" applyAlignment="1">
      <alignment horizontal="right" vertical="center"/>
    </xf>
    <xf numFmtId="38" fontId="10" fillId="2" borderId="81" xfId="4" applyNumberFormat="1" applyFont="1" applyFill="1" applyBorder="1" applyAlignment="1">
      <alignment horizontal="right" vertical="center"/>
    </xf>
    <xf numFmtId="38" fontId="10" fillId="2" borderId="76" xfId="4" applyNumberFormat="1" applyFont="1" applyFill="1" applyBorder="1" applyAlignment="1">
      <alignment horizontal="right" vertical="center"/>
    </xf>
    <xf numFmtId="0" fontId="10" fillId="0" borderId="101" xfId="4" applyFont="1" applyBorder="1" applyAlignment="1">
      <alignment horizontal="center" vertical="center"/>
    </xf>
    <xf numFmtId="0" fontId="10" fillId="0" borderId="94" xfId="4" applyFont="1" applyBorder="1" applyAlignment="1">
      <alignment horizontal="distributed" vertical="center"/>
    </xf>
    <xf numFmtId="0" fontId="10" fillId="0" borderId="95" xfId="4" applyFont="1" applyBorder="1" applyAlignment="1">
      <alignment horizontal="distributed" vertical="center"/>
    </xf>
    <xf numFmtId="0" fontId="10" fillId="0" borderId="101" xfId="4" applyFont="1" applyBorder="1" applyAlignment="1">
      <alignment horizontal="distributed" vertical="center"/>
    </xf>
    <xf numFmtId="0" fontId="10" fillId="0" borderId="69" xfId="4" applyFont="1" applyBorder="1" applyAlignment="1">
      <alignment horizontal="center" vertical="center"/>
    </xf>
    <xf numFmtId="0" fontId="10" fillId="0" borderId="34" xfId="4" applyFont="1" applyBorder="1" applyAlignment="1">
      <alignment horizontal="center" vertical="center"/>
    </xf>
    <xf numFmtId="0" fontId="10" fillId="0" borderId="70" xfId="4" applyFont="1" applyBorder="1" applyAlignment="1">
      <alignment horizontal="center" vertical="center"/>
    </xf>
    <xf numFmtId="0" fontId="10" fillId="0" borderId="32" xfId="4" applyFont="1" applyBorder="1" applyAlignment="1">
      <alignment horizontal="center" vertical="center"/>
    </xf>
    <xf numFmtId="0" fontId="10" fillId="0" borderId="33" xfId="4" applyFont="1" applyBorder="1" applyAlignment="1">
      <alignment horizontal="center" vertical="center"/>
    </xf>
    <xf numFmtId="0" fontId="10" fillId="0" borderId="31" xfId="4" applyFont="1" applyBorder="1" applyAlignment="1">
      <alignment horizontal="center" vertical="center"/>
    </xf>
    <xf numFmtId="38" fontId="10" fillId="5" borderId="94" xfId="4" applyNumberFormat="1" applyFont="1" applyFill="1" applyBorder="1" applyAlignment="1">
      <alignment horizontal="right" vertical="center"/>
    </xf>
    <xf numFmtId="38" fontId="10" fillId="5" borderId="95" xfId="4" applyNumberFormat="1" applyFont="1" applyFill="1" applyBorder="1" applyAlignment="1">
      <alignment horizontal="right" vertical="center"/>
    </xf>
    <xf numFmtId="38" fontId="10" fillId="5" borderId="101" xfId="4" applyNumberFormat="1" applyFont="1" applyFill="1" applyBorder="1" applyAlignment="1">
      <alignment horizontal="right" vertical="center"/>
    </xf>
    <xf numFmtId="38" fontId="10" fillId="0" borderId="94" xfId="4" applyNumberFormat="1" applyFont="1" applyBorder="1" applyAlignment="1">
      <alignment horizontal="center" vertical="center"/>
    </xf>
    <xf numFmtId="38" fontId="10" fillId="0" borderId="95" xfId="4" applyNumberFormat="1" applyFont="1" applyBorder="1" applyAlignment="1">
      <alignment horizontal="center" vertical="center"/>
    </xf>
    <xf numFmtId="38" fontId="10" fillId="0" borderId="101" xfId="4" applyNumberFormat="1" applyFont="1" applyBorder="1" applyAlignment="1">
      <alignment horizontal="center" vertical="center"/>
    </xf>
    <xf numFmtId="0" fontId="3" fillId="0" borderId="94" xfId="4" applyBorder="1" applyAlignment="1">
      <alignment horizontal="center" vertical="center" shrinkToFit="1"/>
    </xf>
    <xf numFmtId="0" fontId="3" fillId="0" borderId="101" xfId="4" applyBorder="1" applyAlignment="1">
      <alignment horizontal="center" vertical="center" shrinkToFit="1"/>
    </xf>
    <xf numFmtId="0" fontId="3" fillId="3" borderId="105" xfId="4" applyFill="1" applyBorder="1" applyAlignment="1" applyProtection="1">
      <alignment horizontal="center" vertical="center" shrinkToFit="1"/>
      <protection locked="0"/>
    </xf>
    <xf numFmtId="0" fontId="3" fillId="3" borderId="106" xfId="4" applyFill="1" applyBorder="1" applyAlignment="1" applyProtection="1">
      <alignment horizontal="center" vertical="center" shrinkToFit="1"/>
      <protection locked="0"/>
    </xf>
    <xf numFmtId="0" fontId="3" fillId="3" borderId="107" xfId="4" applyFill="1" applyBorder="1" applyAlignment="1" applyProtection="1">
      <alignment horizontal="center" vertical="center" shrinkToFit="1"/>
      <protection locked="0"/>
    </xf>
    <xf numFmtId="0" fontId="3" fillId="3" borderId="108" xfId="4" applyFill="1" applyBorder="1" applyAlignment="1" applyProtection="1">
      <alignment horizontal="center" vertical="center" shrinkToFit="1"/>
      <protection locked="0"/>
    </xf>
    <xf numFmtId="38" fontId="3" fillId="3" borderId="105" xfId="4" applyNumberFormat="1" applyFill="1" applyBorder="1" applyAlignment="1" applyProtection="1">
      <alignment horizontal="center" vertical="center" shrinkToFit="1"/>
      <protection locked="0"/>
    </xf>
    <xf numFmtId="38" fontId="3" fillId="3" borderId="106" xfId="4" applyNumberFormat="1" applyFill="1" applyBorder="1" applyAlignment="1" applyProtection="1">
      <alignment horizontal="center" vertical="center" shrinkToFit="1"/>
      <protection locked="0"/>
    </xf>
    <xf numFmtId="38" fontId="3" fillId="3" borderId="107" xfId="4" applyNumberFormat="1" applyFill="1" applyBorder="1" applyAlignment="1" applyProtection="1">
      <alignment horizontal="center" vertical="center" shrinkToFit="1"/>
      <protection locked="0"/>
    </xf>
    <xf numFmtId="38" fontId="3" fillId="3" borderId="108" xfId="4" applyNumberFormat="1" applyFill="1" applyBorder="1" applyAlignment="1" applyProtection="1">
      <alignment horizontal="center" vertical="center" shrinkToFit="1"/>
      <protection locked="0"/>
    </xf>
    <xf numFmtId="0" fontId="0" fillId="7" borderId="0" xfId="0" applyFill="1" applyAlignment="1" applyProtection="1">
      <alignment horizontal="center" vertical="center"/>
      <protection locked="0"/>
    </xf>
    <xf numFmtId="3" fontId="0" fillId="5" borderId="0" xfId="0" applyNumberFormat="1" applyFill="1" applyAlignment="1">
      <alignment horizontal="center" vertical="center"/>
    </xf>
    <xf numFmtId="179" fontId="0" fillId="0" borderId="92" xfId="0" applyNumberFormat="1" applyBorder="1" applyAlignment="1" applyProtection="1">
      <alignment horizontal="center" vertical="center"/>
      <protection locked="0"/>
    </xf>
    <xf numFmtId="189" fontId="0" fillId="0" borderId="92" xfId="0" applyNumberFormat="1" applyBorder="1" applyAlignment="1" applyProtection="1">
      <alignment horizontal="center" vertical="center"/>
      <protection locked="0"/>
    </xf>
    <xf numFmtId="3" fontId="0" fillId="6" borderId="0" xfId="0" applyNumberFormat="1" applyFill="1" applyAlignment="1" applyProtection="1">
      <alignment horizontal="center" vertical="center"/>
      <protection locked="0"/>
    </xf>
    <xf numFmtId="3" fontId="0" fillId="7" borderId="0" xfId="0" applyNumberForma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3" fontId="0" fillId="4" borderId="111" xfId="0" applyNumberFormat="1" applyFill="1" applyBorder="1" applyAlignment="1" applyProtection="1">
      <alignment horizontal="center" vertical="center"/>
      <protection locked="0"/>
    </xf>
    <xf numFmtId="189" fontId="0" fillId="2" borderId="0" xfId="0" applyNumberFormat="1" applyFill="1" applyAlignment="1">
      <alignment vertical="center"/>
    </xf>
    <xf numFmtId="3" fontId="0" fillId="4" borderId="109" xfId="0" applyNumberFormat="1" applyFill="1" applyBorder="1" applyAlignment="1" applyProtection="1">
      <alignment horizontal="center" vertical="center"/>
      <protection locked="0"/>
    </xf>
    <xf numFmtId="190" fontId="0" fillId="0" borderId="92" xfId="0" applyNumberFormat="1" applyBorder="1" applyAlignment="1" applyProtection="1">
      <alignment horizontal="center" vertical="center"/>
      <protection locked="0"/>
    </xf>
    <xf numFmtId="179" fontId="0" fillId="2" borderId="0" xfId="0" applyNumberFormat="1" applyFill="1" applyAlignment="1">
      <alignment vertical="center"/>
    </xf>
    <xf numFmtId="0" fontId="0" fillId="0" borderId="109" xfId="0" applyBorder="1" applyAlignment="1" applyProtection="1">
      <alignment horizontal="center" vertical="center"/>
      <protection locked="0"/>
    </xf>
    <xf numFmtId="189" fontId="0" fillId="2" borderId="111" xfId="0" applyNumberFormat="1" applyFill="1" applyBorder="1" applyAlignment="1">
      <alignment vertical="center"/>
    </xf>
    <xf numFmtId="0" fontId="0" fillId="0" borderId="0" xfId="0" applyAlignment="1" applyProtection="1">
      <alignment horizontal="center" vertical="center" shrinkToFit="1"/>
      <protection locked="0"/>
    </xf>
    <xf numFmtId="190" fontId="0" fillId="2" borderId="0" xfId="0" applyNumberFormat="1" applyFill="1" applyAlignment="1">
      <alignment vertical="center"/>
    </xf>
    <xf numFmtId="179" fontId="0" fillId="2" borderId="29" xfId="0" applyNumberFormat="1" applyFill="1" applyBorder="1" applyAlignment="1">
      <alignment vertical="center"/>
    </xf>
    <xf numFmtId="179" fontId="0" fillId="2" borderId="28" xfId="0" applyNumberFormat="1" applyFill="1" applyBorder="1" applyAlignment="1">
      <alignment vertical="center"/>
    </xf>
    <xf numFmtId="179" fontId="0" fillId="2" borderId="27" xfId="0" applyNumberFormat="1" applyFill="1" applyBorder="1" applyAlignment="1">
      <alignment vertical="center"/>
    </xf>
    <xf numFmtId="179" fontId="0" fillId="2" borderId="25" xfId="0" applyNumberFormat="1" applyFill="1" applyBorder="1" applyAlignment="1">
      <alignment vertical="center"/>
    </xf>
    <xf numFmtId="179" fontId="0" fillId="2" borderId="24" xfId="0" applyNumberFormat="1" applyFill="1" applyBorder="1" applyAlignment="1">
      <alignment vertical="center"/>
    </xf>
    <xf numFmtId="179" fontId="0" fillId="2" borderId="1" xfId="0" applyNumberFormat="1" applyFill="1" applyBorder="1" applyAlignment="1">
      <alignment vertical="center"/>
    </xf>
    <xf numFmtId="179" fontId="0" fillId="0" borderId="0" xfId="0" applyNumberFormat="1" applyAlignment="1" applyProtection="1">
      <alignment horizontal="center" vertical="center"/>
      <protection locked="0"/>
    </xf>
    <xf numFmtId="0" fontId="0" fillId="0" borderId="0" xfId="0" applyAlignment="1" applyProtection="1">
      <alignment horizontal="right" vertical="center"/>
      <protection locked="0"/>
    </xf>
    <xf numFmtId="0" fontId="18" fillId="0" borderId="0" xfId="0" applyFont="1" applyAlignment="1" applyProtection="1">
      <alignment horizontal="center" vertical="center"/>
      <protection locked="0"/>
    </xf>
    <xf numFmtId="3" fontId="0" fillId="2" borderId="29" xfId="0" applyNumberFormat="1" applyFill="1" applyBorder="1" applyAlignment="1">
      <alignment horizontal="center" vertical="center"/>
    </xf>
    <xf numFmtId="3" fontId="0" fillId="2" borderId="28" xfId="0" applyNumberFormat="1" applyFill="1" applyBorder="1" applyAlignment="1">
      <alignment horizontal="center" vertical="center"/>
    </xf>
    <xf numFmtId="3" fontId="0" fillId="2" borderId="27" xfId="0" applyNumberFormat="1" applyFill="1" applyBorder="1" applyAlignment="1">
      <alignment horizontal="center" vertical="center"/>
    </xf>
    <xf numFmtId="3" fontId="0" fillId="2" borderId="25" xfId="0" applyNumberFormat="1" applyFill="1" applyBorder="1" applyAlignment="1">
      <alignment horizontal="center" vertical="center"/>
    </xf>
    <xf numFmtId="3" fontId="0" fillId="2" borderId="24" xfId="0" applyNumberFormat="1" applyFill="1" applyBorder="1" applyAlignment="1">
      <alignment horizontal="center" vertical="center"/>
    </xf>
    <xf numFmtId="3" fontId="0" fillId="2" borderId="1" xfId="0" applyNumberFormat="1" applyFill="1" applyBorder="1" applyAlignment="1">
      <alignment horizontal="center" vertical="center"/>
    </xf>
    <xf numFmtId="0" fontId="0" fillId="0" borderId="0" xfId="0" applyAlignment="1" applyProtection="1">
      <alignment horizontal="left" vertical="center"/>
      <protection locked="0"/>
    </xf>
    <xf numFmtId="0" fontId="7" fillId="0" borderId="75" xfId="4" applyFont="1" applyBorder="1" applyAlignment="1" applyProtection="1">
      <alignment horizontal="center" vertical="center"/>
      <protection locked="0"/>
    </xf>
    <xf numFmtId="0" fontId="7" fillId="0" borderId="76" xfId="4" applyFont="1" applyBorder="1" applyAlignment="1" applyProtection="1">
      <alignment horizontal="center" vertical="center"/>
      <protection locked="0"/>
    </xf>
    <xf numFmtId="0" fontId="6" fillId="0" borderId="111" xfId="4" applyFont="1" applyBorder="1" applyAlignment="1">
      <alignment horizontal="center" vertical="center"/>
    </xf>
    <xf numFmtId="0" fontId="7" fillId="0" borderId="105" xfId="4" applyFont="1" applyBorder="1" applyAlignment="1" applyProtection="1">
      <alignment horizontal="center" vertical="center"/>
      <protection locked="0"/>
    </xf>
    <xf numFmtId="0" fontId="7" fillId="0" borderId="106" xfId="4" applyFont="1" applyBorder="1" applyAlignment="1" applyProtection="1">
      <alignment horizontal="center" vertical="center"/>
      <protection locked="0"/>
    </xf>
    <xf numFmtId="0" fontId="6" fillId="0" borderId="94" xfId="4" applyFont="1" applyBorder="1" applyAlignment="1" applyProtection="1">
      <alignment horizontal="center" vertical="center"/>
      <protection locked="0"/>
    </xf>
    <xf numFmtId="0" fontId="6" fillId="0" borderId="101" xfId="4" applyFont="1" applyBorder="1" applyAlignment="1" applyProtection="1">
      <alignment horizontal="center" vertical="center"/>
      <protection locked="0"/>
    </xf>
    <xf numFmtId="0" fontId="6" fillId="0" borderId="95" xfId="4" applyFont="1" applyBorder="1" applyAlignment="1" applyProtection="1">
      <alignment horizontal="center" vertical="center"/>
      <protection locked="0"/>
    </xf>
    <xf numFmtId="0" fontId="7" fillId="0" borderId="29" xfId="4" applyFont="1" applyBorder="1" applyAlignment="1" applyProtection="1">
      <alignment horizontal="center" vertical="center"/>
      <protection locked="0"/>
    </xf>
    <xf numFmtId="0" fontId="7" fillId="0" borderId="27" xfId="4" applyFont="1" applyBorder="1" applyAlignment="1" applyProtection="1">
      <alignment horizontal="center" vertical="center"/>
      <protection locked="0"/>
    </xf>
    <xf numFmtId="0" fontId="7" fillId="0" borderId="25" xfId="4" applyFont="1" applyBorder="1" applyAlignment="1" applyProtection="1">
      <alignment horizontal="center" vertical="center"/>
      <protection locked="0"/>
    </xf>
    <xf numFmtId="0" fontId="7" fillId="0" borderId="1" xfId="4" applyFont="1" applyBorder="1" applyAlignment="1" applyProtection="1">
      <alignment horizontal="center" vertical="center"/>
      <protection locked="0"/>
    </xf>
    <xf numFmtId="0" fontId="7" fillId="0" borderId="29" xfId="4" applyFont="1" applyBorder="1" applyAlignment="1" applyProtection="1">
      <alignment horizontal="center" vertical="center" shrinkToFit="1"/>
      <protection locked="0"/>
    </xf>
    <xf numFmtId="0" fontId="7" fillId="0" borderId="27" xfId="4" applyFont="1" applyBorder="1" applyAlignment="1" applyProtection="1">
      <alignment horizontal="center" vertical="center" shrinkToFit="1"/>
      <protection locked="0"/>
    </xf>
    <xf numFmtId="0" fontId="7" fillId="0" borderId="25" xfId="4" applyFont="1" applyBorder="1" applyAlignment="1" applyProtection="1">
      <alignment horizontal="center" vertical="center" shrinkToFit="1"/>
      <protection locked="0"/>
    </xf>
    <xf numFmtId="0" fontId="7" fillId="0" borderId="1" xfId="4" applyFont="1" applyBorder="1" applyAlignment="1" applyProtection="1">
      <alignment horizontal="center" vertical="center" shrinkToFit="1"/>
      <protection locked="0"/>
    </xf>
    <xf numFmtId="0" fontId="7" fillId="0" borderId="35" xfId="4" applyFont="1" applyBorder="1" applyAlignment="1" applyProtection="1">
      <alignment horizontal="center" vertical="center"/>
      <protection locked="0"/>
    </xf>
    <xf numFmtId="0" fontId="3" fillId="0" borderId="7" xfId="4" applyBorder="1" applyAlignment="1" applyProtection="1">
      <alignment horizontal="center" vertical="center"/>
      <protection locked="0"/>
    </xf>
    <xf numFmtId="0" fontId="3" fillId="0" borderId="76" xfId="4" applyBorder="1" applyAlignment="1" applyProtection="1">
      <alignment horizontal="center" vertical="center"/>
      <protection locked="0"/>
    </xf>
    <xf numFmtId="0" fontId="10" fillId="0" borderId="0" xfId="4" applyFont="1" applyAlignment="1" applyProtection="1">
      <alignment horizontal="left" vertical="center" wrapText="1"/>
      <protection locked="0"/>
    </xf>
    <xf numFmtId="0" fontId="3" fillId="0" borderId="0" xfId="4" applyAlignment="1" applyProtection="1">
      <alignment horizontal="left" vertical="center" wrapText="1"/>
      <protection locked="0"/>
    </xf>
    <xf numFmtId="0" fontId="7" fillId="0" borderId="94" xfId="4" applyFont="1" applyBorder="1" applyAlignment="1" applyProtection="1">
      <alignment horizontal="left" vertical="center" shrinkToFit="1"/>
      <protection locked="0"/>
    </xf>
    <xf numFmtId="0" fontId="7" fillId="0" borderId="101" xfId="4" applyFont="1" applyBorder="1" applyAlignment="1" applyProtection="1">
      <alignment horizontal="left" vertical="center" shrinkToFit="1"/>
      <protection locked="0"/>
    </xf>
    <xf numFmtId="178" fontId="7" fillId="0" borderId="105" xfId="4" applyNumberFormat="1" applyFont="1" applyBorder="1" applyAlignment="1" applyProtection="1">
      <alignment horizontal="center" vertical="center"/>
      <protection locked="0"/>
    </xf>
    <xf numFmtId="178" fontId="7" fillId="0" borderId="87" xfId="4" applyNumberFormat="1" applyFont="1" applyBorder="1" applyAlignment="1" applyProtection="1">
      <alignment horizontal="center" vertical="center"/>
      <protection locked="0"/>
    </xf>
    <xf numFmtId="178" fontId="7" fillId="0" borderId="107" xfId="4" applyNumberFormat="1" applyFont="1" applyBorder="1" applyAlignment="1" applyProtection="1">
      <alignment horizontal="center" vertical="center"/>
      <protection locked="0"/>
    </xf>
    <xf numFmtId="0" fontId="7" fillId="0" borderId="106" xfId="4" applyFont="1" applyBorder="1" applyAlignment="1" applyProtection="1">
      <alignment horizontal="left" vertical="center"/>
      <protection locked="0"/>
    </xf>
    <xf numFmtId="0" fontId="7" fillId="0" borderId="4" xfId="4" applyFont="1" applyBorder="1" applyAlignment="1" applyProtection="1">
      <alignment horizontal="left" vertical="center"/>
      <protection locked="0"/>
    </xf>
    <xf numFmtId="0" fontId="7" fillId="0" borderId="108" xfId="4" applyFont="1" applyBorder="1" applyAlignment="1" applyProtection="1">
      <alignment horizontal="left" vertical="center"/>
      <protection locked="0"/>
    </xf>
    <xf numFmtId="0" fontId="7" fillId="0" borderId="94" xfId="4" applyFont="1" applyBorder="1" applyAlignment="1">
      <alignment horizontal="center" vertical="center"/>
    </xf>
    <xf numFmtId="0" fontId="7" fillId="0" borderId="95" xfId="4" applyFont="1" applyBorder="1" applyAlignment="1">
      <alignment horizontal="center" vertical="center"/>
    </xf>
    <xf numFmtId="0" fontId="7" fillId="0" borderId="101" xfId="4" applyFont="1" applyBorder="1" applyAlignment="1">
      <alignment horizontal="center" vertical="center"/>
    </xf>
    <xf numFmtId="0" fontId="7" fillId="0" borderId="81" xfId="4" applyFont="1" applyBorder="1" applyAlignment="1" applyProtection="1">
      <alignment horizontal="center" vertical="center"/>
      <protection locked="0"/>
    </xf>
    <xf numFmtId="0" fontId="7" fillId="0" borderId="109" xfId="4" applyFont="1" applyBorder="1" applyAlignment="1" applyProtection="1">
      <alignment horizontal="center" vertical="center"/>
      <protection locked="0"/>
    </xf>
    <xf numFmtId="0" fontId="7" fillId="0" borderId="107" xfId="4" applyFont="1" applyBorder="1" applyAlignment="1" applyProtection="1">
      <alignment horizontal="center" vertical="center"/>
      <protection locked="0"/>
    </xf>
    <xf numFmtId="0" fontId="7" fillId="0" borderId="111" xfId="4" applyFont="1" applyBorder="1" applyAlignment="1" applyProtection="1">
      <alignment horizontal="center" vertical="center"/>
      <protection locked="0"/>
    </xf>
    <xf numFmtId="0" fontId="7" fillId="0" borderId="108" xfId="4" applyFont="1" applyBorder="1" applyAlignment="1" applyProtection="1">
      <alignment horizontal="center" vertical="center"/>
      <protection locked="0"/>
    </xf>
    <xf numFmtId="0" fontId="7" fillId="0" borderId="92" xfId="4" applyFont="1" applyBorder="1" applyAlignment="1">
      <alignment horizontal="center" vertical="center"/>
    </xf>
    <xf numFmtId="0" fontId="7" fillId="0" borderId="7" xfId="4" applyFont="1" applyBorder="1" applyAlignment="1">
      <alignment horizontal="center" vertical="center"/>
    </xf>
    <xf numFmtId="0" fontId="1" fillId="0" borderId="7" xfId="0" applyFont="1" applyBorder="1" applyAlignment="1">
      <alignment horizontal="center" vertical="center"/>
    </xf>
    <xf numFmtId="0" fontId="6" fillId="0" borderId="94" xfId="4" applyFont="1" applyBorder="1" applyAlignment="1">
      <alignment horizontal="center" vertical="center"/>
    </xf>
    <xf numFmtId="0" fontId="6" fillId="0" borderId="101" xfId="4" applyFont="1" applyBorder="1" applyAlignment="1">
      <alignment horizontal="center" vertical="center"/>
    </xf>
    <xf numFmtId="0" fontId="6" fillId="0" borderId="95" xfId="4" applyFont="1" applyBorder="1" applyAlignment="1">
      <alignment horizontal="center" vertical="center"/>
    </xf>
    <xf numFmtId="0" fontId="12" fillId="0" borderId="0" xfId="4" applyFont="1" applyAlignment="1">
      <alignment horizontal="center"/>
    </xf>
    <xf numFmtId="0" fontId="3" fillId="0" borderId="0" xfId="4" applyAlignment="1">
      <alignment horizontal="left" vertical="center" wrapText="1"/>
    </xf>
    <xf numFmtId="0" fontId="7" fillId="0" borderId="104" xfId="4" applyFont="1" applyBorder="1" applyAlignment="1">
      <alignment horizontal="center" vertical="center"/>
    </xf>
    <xf numFmtId="0" fontId="7" fillId="0" borderId="6" xfId="4" applyFont="1" applyBorder="1" applyAlignment="1">
      <alignment horizontal="center" vertical="center"/>
    </xf>
    <xf numFmtId="0" fontId="7" fillId="0" borderId="3" xfId="4" applyFont="1" applyBorder="1" applyAlignment="1">
      <alignment horizontal="center" vertical="center"/>
    </xf>
    <xf numFmtId="0" fontId="12" fillId="0" borderId="0" xfId="4" applyFont="1" applyAlignment="1">
      <alignment horizontal="right"/>
    </xf>
    <xf numFmtId="178" fontId="7" fillId="0" borderId="104" xfId="4" applyNumberFormat="1" applyFont="1" applyBorder="1" applyAlignment="1">
      <alignment horizontal="center" vertical="center"/>
    </xf>
    <xf numFmtId="178" fontId="7" fillId="0" borderId="94" xfId="4" applyNumberFormat="1" applyFont="1" applyBorder="1" applyAlignment="1">
      <alignment horizontal="center" vertical="center"/>
    </xf>
    <xf numFmtId="0" fontId="7" fillId="0" borderId="95" xfId="4" applyFont="1" applyBorder="1" applyAlignment="1">
      <alignment horizontal="center" vertical="center" wrapText="1" shrinkToFit="1"/>
    </xf>
    <xf numFmtId="178" fontId="7" fillId="0" borderId="105" xfId="4" applyNumberFormat="1" applyFont="1" applyBorder="1" applyAlignment="1">
      <alignment horizontal="center" vertical="center"/>
    </xf>
    <xf numFmtId="178" fontId="7" fillId="0" borderId="87" xfId="4" applyNumberFormat="1" applyFont="1" applyBorder="1" applyAlignment="1">
      <alignment horizontal="center" vertical="center"/>
    </xf>
    <xf numFmtId="0" fontId="7" fillId="0" borderId="106" xfId="4" applyFont="1" applyBorder="1" applyAlignment="1">
      <alignment horizontal="center" vertical="center" wrapText="1"/>
    </xf>
    <xf numFmtId="0" fontId="7" fillId="0" borderId="4" xfId="4" applyFont="1" applyBorder="1" applyAlignment="1">
      <alignment horizontal="center" vertical="center"/>
    </xf>
    <xf numFmtId="0" fontId="7" fillId="0" borderId="104" xfId="4" applyFont="1" applyBorder="1" applyAlignment="1">
      <alignment horizontal="center" vertical="center" wrapText="1" shrinkToFit="1"/>
    </xf>
    <xf numFmtId="0" fontId="7" fillId="0" borderId="3" xfId="4" applyFont="1" applyBorder="1" applyAlignment="1">
      <alignment horizontal="center" vertical="center" wrapText="1" shrinkToFit="1"/>
    </xf>
    <xf numFmtId="0" fontId="7" fillId="0" borderId="6" xfId="4" applyFont="1" applyBorder="1" applyAlignment="1">
      <alignment horizontal="center" vertical="center" wrapText="1" shrinkToFit="1"/>
    </xf>
    <xf numFmtId="178" fontId="7" fillId="0" borderId="107" xfId="4" applyNumberFormat="1" applyFont="1" applyBorder="1" applyAlignment="1">
      <alignment horizontal="center" vertical="center"/>
    </xf>
    <xf numFmtId="0" fontId="7" fillId="0" borderId="108" xfId="4" applyFont="1" applyBorder="1" applyAlignment="1">
      <alignment horizontal="center" vertical="center"/>
    </xf>
    <xf numFmtId="0" fontId="7" fillId="0" borderId="106" xfId="4" applyFont="1" applyBorder="1" applyAlignment="1">
      <alignment horizontal="center" vertical="center"/>
    </xf>
    <xf numFmtId="187" fontId="12" fillId="0" borderId="0" xfId="3" applyNumberFormat="1" applyFont="1" applyBorder="1" applyAlignment="1">
      <alignment horizontal="right"/>
    </xf>
    <xf numFmtId="0" fontId="7" fillId="0" borderId="29" xfId="4" applyFont="1" applyBorder="1" applyAlignment="1">
      <alignment horizontal="center" vertical="center"/>
    </xf>
    <xf numFmtId="0" fontId="7" fillId="0" borderId="27" xfId="4" applyFont="1" applyBorder="1" applyAlignment="1">
      <alignment horizontal="center" vertical="center"/>
    </xf>
    <xf numFmtId="0" fontId="7" fillId="0" borderId="25" xfId="4" applyFont="1" applyBorder="1" applyAlignment="1">
      <alignment horizontal="center" vertical="center"/>
    </xf>
    <xf numFmtId="0" fontId="7" fillId="0" borderId="1" xfId="4" applyFont="1" applyBorder="1" applyAlignment="1">
      <alignment horizontal="center" vertical="center"/>
    </xf>
    <xf numFmtId="0" fontId="7" fillId="0" borderId="94" xfId="4" applyFont="1" applyBorder="1" applyAlignment="1">
      <alignment horizontal="center" vertical="center" wrapText="1" shrinkToFit="1"/>
    </xf>
    <xf numFmtId="0" fontId="7" fillId="0" borderId="101" xfId="4" applyFont="1" applyBorder="1" applyAlignment="1">
      <alignment horizontal="center" vertical="center" wrapText="1" shrinkToFit="1"/>
    </xf>
    <xf numFmtId="0" fontId="7" fillId="0" borderId="101" xfId="4" applyFont="1" applyBorder="1" applyAlignment="1">
      <alignment horizontal="center" vertical="center" wrapText="1"/>
    </xf>
    <xf numFmtId="0" fontId="7" fillId="0" borderId="92" xfId="4" applyFont="1" applyBorder="1" applyAlignment="1">
      <alignment horizontal="center" vertical="center" wrapText="1" shrinkToFit="1"/>
    </xf>
    <xf numFmtId="0" fontId="7" fillId="0" borderId="35" xfId="4" applyFont="1" applyBorder="1" applyAlignment="1">
      <alignment horizontal="center" vertical="center"/>
    </xf>
    <xf numFmtId="0" fontId="1" fillId="0" borderId="81" xfId="0" applyFont="1" applyBorder="1" applyAlignment="1">
      <alignment horizontal="center" vertical="center"/>
    </xf>
    <xf numFmtId="0" fontId="1" fillId="0" borderId="76" xfId="0" applyFont="1" applyBorder="1" applyAlignment="1">
      <alignment horizontal="center" vertical="center"/>
    </xf>
    <xf numFmtId="0" fontId="7" fillId="0" borderId="81" xfId="4" applyFont="1" applyBorder="1" applyAlignment="1">
      <alignment horizontal="center" vertical="center"/>
    </xf>
    <xf numFmtId="0" fontId="7" fillId="0" borderId="76" xfId="4" applyFont="1" applyBorder="1" applyAlignment="1">
      <alignment horizontal="center" vertical="center"/>
    </xf>
    <xf numFmtId="0" fontId="6" fillId="0" borderId="0" xfId="4" applyFont="1" applyAlignment="1">
      <alignment horizontal="left" vertical="center"/>
    </xf>
    <xf numFmtId="0" fontId="7" fillId="0" borderId="105" xfId="4" applyFont="1" applyBorder="1" applyAlignment="1">
      <alignment horizontal="center" vertical="center"/>
    </xf>
    <xf numFmtId="0" fontId="7" fillId="0" borderId="109" xfId="4" applyFont="1" applyBorder="1" applyAlignment="1">
      <alignment horizontal="center" vertical="center"/>
    </xf>
    <xf numFmtId="0" fontId="7" fillId="0" borderId="106" xfId="4" applyFont="1" applyBorder="1">
      <alignment vertical="center"/>
    </xf>
    <xf numFmtId="0" fontId="7" fillId="0" borderId="108" xfId="4" applyFont="1" applyBorder="1">
      <alignment vertical="center"/>
    </xf>
    <xf numFmtId="0" fontId="7" fillId="0" borderId="94" xfId="4" applyFont="1" applyBorder="1" applyAlignment="1">
      <alignment horizontal="center" vertical="center" shrinkToFit="1"/>
    </xf>
    <xf numFmtId="0" fontId="1" fillId="0" borderId="95" xfId="0" applyFont="1" applyBorder="1" applyAlignment="1">
      <alignment horizontal="center" vertical="center" shrinkToFit="1"/>
    </xf>
    <xf numFmtId="0" fontId="1" fillId="0" borderId="101" xfId="0" applyFont="1" applyBorder="1" applyAlignment="1">
      <alignment horizontal="center" vertical="center" shrinkToFit="1"/>
    </xf>
    <xf numFmtId="0" fontId="7" fillId="0" borderId="79" xfId="4" applyFont="1" applyBorder="1" applyAlignment="1" applyProtection="1">
      <alignment horizontal="center" vertical="center"/>
      <protection locked="0"/>
    </xf>
    <xf numFmtId="0" fontId="7" fillId="0" borderId="80" xfId="4" applyFont="1" applyBorder="1" applyAlignment="1" applyProtection="1">
      <alignment horizontal="center" vertical="center"/>
      <protection locked="0"/>
    </xf>
    <xf numFmtId="0" fontId="7" fillId="0" borderId="36" xfId="4" applyFont="1" applyBorder="1" applyAlignment="1" applyProtection="1">
      <alignment horizontal="center" vertical="center"/>
      <protection locked="0"/>
    </xf>
    <xf numFmtId="0" fontId="7" fillId="0" borderId="37" xfId="4" applyFont="1" applyBorder="1" applyAlignment="1" applyProtection="1">
      <alignment horizontal="center" vertical="center"/>
      <protection locked="0"/>
    </xf>
    <xf numFmtId="0" fontId="7" fillId="0" borderId="38" xfId="4" applyFont="1" applyBorder="1" applyAlignment="1" applyProtection="1">
      <alignment horizontal="center" vertical="center"/>
      <protection locked="0"/>
    </xf>
    <xf numFmtId="0" fontId="7" fillId="0" borderId="39" xfId="4" applyFont="1" applyBorder="1" applyAlignment="1" applyProtection="1">
      <alignment horizontal="center" vertical="center"/>
      <protection locked="0"/>
    </xf>
    <xf numFmtId="0" fontId="7" fillId="0" borderId="89" xfId="4" applyFont="1" applyBorder="1" applyAlignment="1" applyProtection="1">
      <alignment horizontal="center" vertical="center"/>
      <protection locked="0"/>
    </xf>
    <xf numFmtId="0" fontId="7" fillId="0" borderId="90" xfId="4" applyFont="1" applyBorder="1" applyAlignment="1" applyProtection="1">
      <alignment horizontal="center" vertical="center"/>
      <protection locked="0"/>
    </xf>
    <xf numFmtId="0" fontId="7" fillId="0" borderId="91" xfId="4" applyFont="1" applyBorder="1" applyAlignment="1" applyProtection="1">
      <alignment horizontal="center" vertical="center"/>
      <protection locked="0"/>
    </xf>
    <xf numFmtId="0" fontId="7" fillId="0" borderId="0" xfId="4" applyFont="1" applyAlignment="1">
      <alignment horizontal="center" vertical="center" shrinkToFit="1"/>
    </xf>
    <xf numFmtId="0" fontId="7" fillId="0" borderId="0" xfId="4" applyFont="1" applyAlignment="1">
      <alignment horizontal="center" vertical="center"/>
    </xf>
    <xf numFmtId="0" fontId="0" fillId="0" borderId="105" xfId="0" applyBorder="1" applyAlignment="1">
      <alignment horizontal="center" wrapText="1" shrinkToFit="1"/>
    </xf>
    <xf numFmtId="0" fontId="0" fillId="0" borderId="109" xfId="0" applyBorder="1" applyAlignment="1">
      <alignment horizontal="center" wrapText="1" shrinkToFit="1"/>
    </xf>
    <xf numFmtId="0" fontId="0" fillId="0" borderId="106" xfId="0" applyBorder="1" applyAlignment="1">
      <alignment horizontal="center" wrapText="1" shrinkToFit="1"/>
    </xf>
    <xf numFmtId="0" fontId="0" fillId="0" borderId="105" xfId="0" applyBorder="1" applyAlignment="1">
      <alignment horizontal="center"/>
    </xf>
    <xf numFmtId="0" fontId="0" fillId="0" borderId="109" xfId="0" applyBorder="1" applyAlignment="1">
      <alignment horizontal="center"/>
    </xf>
    <xf numFmtId="0" fontId="0" fillId="0" borderId="106" xfId="0" applyBorder="1" applyAlignment="1">
      <alignment horizontal="center"/>
    </xf>
    <xf numFmtId="0" fontId="0" fillId="0" borderId="87"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107" xfId="0" applyBorder="1" applyAlignment="1">
      <alignment horizontal="right"/>
    </xf>
    <xf numFmtId="0" fontId="0" fillId="0" borderId="111" xfId="0" applyBorder="1" applyAlignment="1">
      <alignment horizontal="right"/>
    </xf>
    <xf numFmtId="0" fontId="0" fillId="0" borderId="108" xfId="0" applyBorder="1" applyAlignment="1">
      <alignment horizontal="right"/>
    </xf>
    <xf numFmtId="0" fontId="0" fillId="3" borderId="105" xfId="0" applyFill="1" applyBorder="1" applyAlignment="1">
      <alignment horizontal="right"/>
    </xf>
    <xf numFmtId="0" fontId="0" fillId="3" borderId="109" xfId="0" applyFill="1" applyBorder="1" applyAlignment="1">
      <alignment horizontal="right"/>
    </xf>
    <xf numFmtId="0" fontId="0" fillId="3" borderId="106" xfId="0" applyFill="1" applyBorder="1" applyAlignment="1">
      <alignment horizontal="right"/>
    </xf>
    <xf numFmtId="0" fontId="0" fillId="3" borderId="107" xfId="0" applyFill="1" applyBorder="1" applyAlignment="1">
      <alignment horizontal="right"/>
    </xf>
    <xf numFmtId="0" fontId="0" fillId="3" borderId="111" xfId="0" applyFill="1" applyBorder="1" applyAlignment="1">
      <alignment horizontal="right"/>
    </xf>
    <xf numFmtId="0" fontId="0" fillId="3" borderId="108" xfId="0" applyFill="1" applyBorder="1" applyAlignment="1">
      <alignment horizontal="right"/>
    </xf>
    <xf numFmtId="0" fontId="0" fillId="3" borderId="40" xfId="0" applyFill="1" applyBorder="1" applyAlignment="1">
      <alignment horizontal="right"/>
    </xf>
    <xf numFmtId="0" fontId="0" fillId="3" borderId="41" xfId="0" applyFill="1" applyBorder="1" applyAlignment="1">
      <alignment horizontal="right"/>
    </xf>
    <xf numFmtId="0" fontId="0" fillId="3" borderId="42" xfId="0" applyFill="1" applyBorder="1" applyAlignment="1">
      <alignment horizontal="right"/>
    </xf>
    <xf numFmtId="0" fontId="0" fillId="0" borderId="94" xfId="0" applyBorder="1" applyAlignment="1">
      <alignment horizontal="right"/>
    </xf>
    <xf numFmtId="0" fontId="0" fillId="0" borderId="95" xfId="0" applyBorder="1" applyAlignment="1">
      <alignment horizontal="right"/>
    </xf>
    <xf numFmtId="0" fontId="0" fillId="0" borderId="102" xfId="0" applyBorder="1" applyAlignment="1">
      <alignment horizontal="right"/>
    </xf>
    <xf numFmtId="38" fontId="0" fillId="2" borderId="43" xfId="1" applyFont="1" applyFill="1" applyBorder="1" applyAlignment="1">
      <alignment horizontal="right"/>
    </xf>
    <xf numFmtId="38" fontId="0" fillId="2" borderId="44" xfId="1" applyFont="1" applyFill="1" applyBorder="1" applyAlignment="1">
      <alignment horizontal="right"/>
    </xf>
    <xf numFmtId="38" fontId="0" fillId="2" borderId="30" xfId="1" applyFont="1" applyFill="1" applyBorder="1" applyAlignment="1">
      <alignment horizontal="right"/>
    </xf>
    <xf numFmtId="0" fontId="0" fillId="0" borderId="0" xfId="0" applyAlignment="1">
      <alignment horizontal="left" shrinkToFit="1"/>
    </xf>
    <xf numFmtId="0" fontId="0" fillId="0" borderId="0" xfId="0" applyAlignment="1">
      <alignment shrinkToFit="1"/>
    </xf>
    <xf numFmtId="0" fontId="7" fillId="0" borderId="82" xfId="4" applyFont="1" applyBorder="1" applyAlignment="1" applyProtection="1">
      <alignment horizontal="center" vertical="center"/>
      <protection locked="0"/>
    </xf>
    <xf numFmtId="0" fontId="7" fillId="0" borderId="83" xfId="4" applyFont="1" applyBorder="1" applyAlignment="1" applyProtection="1">
      <alignment horizontal="center" vertical="center"/>
      <protection locked="0"/>
    </xf>
    <xf numFmtId="0" fontId="7" fillId="0" borderId="183" xfId="4" applyFont="1" applyBorder="1" applyAlignment="1" applyProtection="1">
      <alignment horizontal="center" vertical="center"/>
      <protection locked="0"/>
    </xf>
    <xf numFmtId="0" fontId="7" fillId="0" borderId="184" xfId="4" applyFont="1" applyBorder="1" applyAlignment="1" applyProtection="1">
      <alignment horizontal="center" vertical="center"/>
      <protection locked="0"/>
    </xf>
    <xf numFmtId="0" fontId="4" fillId="0" borderId="77" xfId="4" applyFont="1" applyBorder="1" applyAlignment="1" applyProtection="1">
      <alignment horizontal="center" vertical="center"/>
      <protection locked="0"/>
    </xf>
    <xf numFmtId="0" fontId="4" fillId="0" borderId="78" xfId="4" applyFont="1" applyBorder="1" applyAlignment="1" applyProtection="1">
      <alignment horizontal="center" vertical="center"/>
      <protection locked="0"/>
    </xf>
    <xf numFmtId="0" fontId="6" fillId="0" borderId="94" xfId="4" applyFont="1" applyBorder="1" applyAlignment="1" applyProtection="1">
      <alignment horizontal="center" vertical="center" shrinkToFit="1"/>
      <protection locked="0"/>
    </xf>
    <xf numFmtId="0" fontId="6" fillId="0" borderId="101" xfId="4" applyFont="1" applyBorder="1" applyAlignment="1" applyProtection="1">
      <alignment horizontal="center" vertical="center" shrinkToFit="1"/>
      <protection locked="0"/>
    </xf>
    <xf numFmtId="0" fontId="3" fillId="0" borderId="0" xfId="4" applyAlignment="1" applyProtection="1">
      <alignment horizontal="left" vertical="top" wrapText="1"/>
      <protection locked="0"/>
    </xf>
    <xf numFmtId="0" fontId="3" fillId="0" borderId="4" xfId="4" applyBorder="1" applyAlignment="1" applyProtection="1">
      <alignment horizontal="left" vertical="top" wrapText="1"/>
      <protection locked="0"/>
    </xf>
    <xf numFmtId="0" fontId="3" fillId="0" borderId="0" xfId="4" applyAlignment="1" applyProtection="1">
      <alignment horizontal="right" vertical="center" wrapText="1"/>
      <protection locked="0"/>
    </xf>
    <xf numFmtId="0" fontId="3" fillId="0" borderId="4" xfId="4" applyBorder="1" applyAlignment="1" applyProtection="1">
      <alignment horizontal="right" vertical="center" wrapText="1"/>
      <protection locked="0"/>
    </xf>
    <xf numFmtId="0" fontId="3" fillId="0" borderId="0" xfId="4" applyAlignment="1" applyProtection="1">
      <alignment horizontal="center" vertical="center"/>
      <protection locked="0"/>
    </xf>
    <xf numFmtId="0" fontId="6" fillId="0" borderId="0" xfId="4" applyFont="1" applyAlignment="1" applyProtection="1">
      <alignment horizontal="left" vertical="center" shrinkToFit="1"/>
      <protection locked="0"/>
    </xf>
    <xf numFmtId="0" fontId="6" fillId="0" borderId="4" xfId="4" applyFont="1" applyBorder="1" applyAlignment="1" applyProtection="1">
      <alignment horizontal="left" vertical="center" shrinkToFit="1"/>
      <protection locked="0"/>
    </xf>
    <xf numFmtId="0" fontId="7" fillId="0" borderId="0" xfId="4" applyFont="1" applyAlignment="1" applyProtection="1">
      <alignment horizontal="left" vertical="center" wrapText="1"/>
      <protection locked="0"/>
    </xf>
    <xf numFmtId="0" fontId="3" fillId="0" borderId="0" xfId="4" applyAlignment="1" applyProtection="1">
      <alignment vertical="center" wrapText="1"/>
      <protection locked="0"/>
    </xf>
    <xf numFmtId="0" fontId="1" fillId="0" borderId="0" xfId="0" applyFont="1" applyAlignment="1" applyProtection="1">
      <alignment vertical="center" wrapText="1"/>
      <protection locked="0"/>
    </xf>
    <xf numFmtId="0" fontId="3" fillId="0" borderId="94" xfId="4" applyBorder="1" applyAlignment="1" applyProtection="1">
      <alignment horizontal="center" vertical="center"/>
      <protection locked="0"/>
    </xf>
    <xf numFmtId="0" fontId="3" fillId="0" borderId="101" xfId="4" applyBorder="1" applyAlignment="1" applyProtection="1">
      <alignment horizontal="center" vertical="center"/>
      <protection locked="0"/>
    </xf>
    <xf numFmtId="0" fontId="3" fillId="0" borderId="95" xfId="4" applyBorder="1" applyAlignment="1" applyProtection="1">
      <alignment horizontal="center" vertical="center"/>
      <protection locked="0"/>
    </xf>
    <xf numFmtId="0" fontId="3" fillId="0" borderId="111" xfId="4" applyBorder="1" applyAlignment="1">
      <alignment horizontal="center" vertical="center"/>
    </xf>
    <xf numFmtId="0" fontId="3" fillId="0" borderId="111" xfId="4" applyBorder="1" applyAlignment="1" applyProtection="1">
      <alignment horizontal="center" vertical="center"/>
      <protection locked="0"/>
    </xf>
    <xf numFmtId="0" fontId="7" fillId="0" borderId="8" xfId="4" applyFont="1" applyBorder="1" applyAlignment="1" applyProtection="1">
      <alignment horizontal="center" vertical="center"/>
      <protection locked="0"/>
    </xf>
    <xf numFmtId="0" fontId="7" fillId="0" borderId="136" xfId="4" applyFont="1" applyBorder="1" applyAlignment="1" applyProtection="1">
      <alignment horizontal="center" vertical="center"/>
      <protection locked="0"/>
    </xf>
    <xf numFmtId="0" fontId="7" fillId="0" borderId="137" xfId="4" applyFont="1" applyBorder="1" applyAlignment="1" applyProtection="1">
      <alignment horizontal="center" vertical="center"/>
      <protection locked="0"/>
    </xf>
    <xf numFmtId="0" fontId="7" fillId="0" borderId="157" xfId="4" applyFont="1" applyBorder="1" applyAlignment="1" applyProtection="1">
      <alignment horizontal="center" vertical="center"/>
      <protection locked="0"/>
    </xf>
    <xf numFmtId="0" fontId="7" fillId="0" borderId="135" xfId="4" applyFont="1" applyBorder="1" applyAlignment="1" applyProtection="1">
      <alignment horizontal="center" vertical="center"/>
      <protection locked="0"/>
    </xf>
    <xf numFmtId="0" fontId="7" fillId="0" borderId="75" xfId="4" applyFont="1" applyBorder="1" applyAlignment="1" applyProtection="1">
      <alignment horizontal="center" vertical="center" shrinkToFit="1"/>
      <protection locked="0"/>
    </xf>
    <xf numFmtId="0" fontId="7" fillId="0" borderId="76" xfId="4" applyFont="1" applyBorder="1" applyAlignment="1" applyProtection="1">
      <alignment horizontal="center" vertical="center" shrinkToFit="1"/>
      <protection locked="0"/>
    </xf>
    <xf numFmtId="0" fontId="7" fillId="0" borderId="157" xfId="4" applyFont="1" applyBorder="1" applyAlignment="1" applyProtection="1">
      <alignment horizontal="center" vertical="center" shrinkToFit="1"/>
      <protection locked="0"/>
    </xf>
    <xf numFmtId="0" fontId="7" fillId="0" borderId="135" xfId="4" applyFont="1" applyBorder="1" applyAlignment="1" applyProtection="1">
      <alignment horizontal="center" vertical="center" shrinkToFit="1"/>
      <protection locked="0"/>
    </xf>
    <xf numFmtId="176" fontId="9" fillId="0" borderId="159" xfId="4" applyNumberFormat="1" applyFont="1" applyBorder="1" applyAlignment="1" applyProtection="1">
      <alignment horizontal="center" wrapText="1" shrinkToFit="1"/>
      <protection locked="0"/>
    </xf>
    <xf numFmtId="176" fontId="9" fillId="0" borderId="138" xfId="4" applyNumberFormat="1" applyFont="1" applyBorder="1" applyAlignment="1" applyProtection="1">
      <alignment horizontal="center" wrapText="1" shrinkToFit="1"/>
      <protection locked="0"/>
    </xf>
    <xf numFmtId="188" fontId="7" fillId="0" borderId="159" xfId="4" applyNumberFormat="1" applyFont="1" applyBorder="1" applyAlignment="1" applyProtection="1">
      <alignment horizontal="center" vertical="center" wrapText="1"/>
      <protection locked="0"/>
    </xf>
    <xf numFmtId="188" fontId="7" fillId="0" borderId="138" xfId="4" applyNumberFormat="1" applyFont="1" applyBorder="1" applyAlignment="1" applyProtection="1">
      <alignment horizontal="center" vertical="center" wrapText="1"/>
      <protection locked="0"/>
    </xf>
    <xf numFmtId="0" fontId="10" fillId="0" borderId="0" xfId="4" applyFont="1" applyAlignment="1" applyProtection="1">
      <alignment horizontal="center" wrapText="1"/>
      <protection locked="0"/>
    </xf>
    <xf numFmtId="38" fontId="10" fillId="8" borderId="103" xfId="1" applyFont="1" applyFill="1" applyBorder="1" applyAlignment="1" applyProtection="1">
      <alignment horizontal="right" wrapText="1"/>
      <protection locked="0"/>
    </xf>
    <xf numFmtId="176" fontId="7" fillId="0" borderId="0" xfId="4" applyNumberFormat="1" applyFont="1" applyAlignment="1" applyProtection="1">
      <alignment horizontal="center" vertical="center"/>
      <protection locked="0"/>
    </xf>
    <xf numFmtId="176" fontId="7" fillId="0" borderId="67" xfId="4" applyNumberFormat="1" applyFont="1" applyBorder="1" applyAlignment="1" applyProtection="1">
      <alignment horizontal="center" vertical="center"/>
      <protection locked="0"/>
    </xf>
    <xf numFmtId="0" fontId="7" fillId="0" borderId="0" xfId="4" applyFont="1" applyAlignment="1" applyProtection="1">
      <alignment horizontal="right" vertical="top" wrapText="1"/>
      <protection locked="0"/>
    </xf>
    <xf numFmtId="0" fontId="7" fillId="0" borderId="0" xfId="4" applyFont="1" applyAlignment="1" applyProtection="1">
      <alignment horizontal="left" vertical="top" wrapText="1"/>
      <protection locked="0"/>
    </xf>
    <xf numFmtId="0" fontId="10" fillId="0" borderId="0" xfId="4" applyFont="1" applyAlignment="1">
      <alignment horizontal="left" vertical="center" wrapText="1"/>
    </xf>
    <xf numFmtId="0" fontId="10" fillId="0" borderId="0" xfId="4" applyFont="1" applyAlignment="1" applyProtection="1">
      <alignment horizontal="left" vertical="top" wrapText="1"/>
      <protection locked="0"/>
    </xf>
    <xf numFmtId="0" fontId="10" fillId="0" borderId="0" xfId="4" applyFont="1" applyAlignment="1" applyProtection="1">
      <alignment horizontal="left" vertical="top"/>
      <protection locked="0"/>
    </xf>
    <xf numFmtId="0" fontId="10" fillId="0" borderId="0" xfId="4" applyFont="1" applyAlignment="1" applyProtection="1">
      <alignment horizontal="right" vertical="top" wrapText="1"/>
      <protection locked="0"/>
    </xf>
    <xf numFmtId="176" fontId="7" fillId="0" borderId="159" xfId="4" applyNumberFormat="1" applyFont="1" applyBorder="1" applyAlignment="1" applyProtection="1">
      <alignment horizontal="center" wrapText="1" shrinkToFit="1"/>
      <protection locked="0"/>
    </xf>
    <xf numFmtId="176" fontId="7" fillId="0" borderId="138" xfId="4" applyNumberFormat="1" applyFont="1" applyBorder="1" applyAlignment="1" applyProtection="1">
      <alignment horizontal="center" wrapText="1" shrinkToFit="1"/>
      <protection locked="0"/>
    </xf>
    <xf numFmtId="188" fontId="7" fillId="0" borderId="0" xfId="4" applyNumberFormat="1" applyFont="1" applyAlignment="1" applyProtection="1">
      <alignment horizontal="center" vertical="center" wrapText="1"/>
      <protection locked="0"/>
    </xf>
    <xf numFmtId="176" fontId="7" fillId="0" borderId="0" xfId="4" applyNumberFormat="1" applyFont="1" applyAlignment="1" applyProtection="1">
      <alignment horizontal="center" wrapText="1" shrinkToFit="1"/>
      <protection locked="0"/>
    </xf>
    <xf numFmtId="0" fontId="7" fillId="0" borderId="32" xfId="4" applyFont="1" applyBorder="1" applyAlignment="1" applyProtection="1">
      <alignment horizontal="center" vertical="center"/>
      <protection locked="0"/>
    </xf>
    <xf numFmtId="0" fontId="7" fillId="0" borderId="31" xfId="4" applyFont="1" applyBorder="1" applyAlignment="1" applyProtection="1">
      <alignment horizontal="center" vertical="center"/>
      <protection locked="0"/>
    </xf>
    <xf numFmtId="0" fontId="10" fillId="0" borderId="0" xfId="4" applyFont="1" applyAlignment="1" applyProtection="1">
      <alignment vertical="center" wrapText="1"/>
      <protection locked="0"/>
    </xf>
    <xf numFmtId="177" fontId="12" fillId="0" borderId="114" xfId="8" applyNumberFormat="1" applyFont="1" applyBorder="1" applyAlignment="1">
      <alignment vertical="center"/>
    </xf>
    <xf numFmtId="177" fontId="12" fillId="0" borderId="115" xfId="8" applyNumberFormat="1" applyFont="1" applyBorder="1" applyAlignment="1">
      <alignment vertical="center"/>
    </xf>
    <xf numFmtId="181" fontId="12" fillId="0" borderId="114" xfId="8" applyNumberFormat="1" applyFont="1" applyBorder="1" applyAlignment="1">
      <alignment vertical="center"/>
    </xf>
    <xf numFmtId="181" fontId="12" fillId="0" borderId="115" xfId="8" applyNumberFormat="1" applyFont="1" applyBorder="1" applyAlignment="1">
      <alignment vertical="center"/>
    </xf>
    <xf numFmtId="177" fontId="12" fillId="0" borderId="117" xfId="8" applyNumberFormat="1" applyFont="1" applyBorder="1" applyAlignment="1">
      <alignment vertical="center"/>
    </xf>
    <xf numFmtId="191" fontId="12" fillId="0" borderId="114" xfId="8" applyNumberFormat="1" applyFont="1" applyBorder="1" applyAlignment="1">
      <alignment vertical="center"/>
    </xf>
    <xf numFmtId="191" fontId="12" fillId="0" borderId="115" xfId="8" applyNumberFormat="1" applyFont="1" applyBorder="1" applyAlignment="1">
      <alignment vertical="center"/>
    </xf>
    <xf numFmtId="191" fontId="12" fillId="0" borderId="117" xfId="8" applyNumberFormat="1" applyFont="1" applyBorder="1" applyAlignment="1">
      <alignment vertical="center"/>
    </xf>
    <xf numFmtId="191" fontId="12" fillId="0" borderId="118" xfId="8" applyNumberFormat="1" applyFont="1" applyBorder="1" applyAlignment="1">
      <alignment vertical="center"/>
    </xf>
    <xf numFmtId="181" fontId="12" fillId="0" borderId="121" xfId="8" applyNumberFormat="1" applyFont="1" applyBorder="1" applyAlignment="1">
      <alignment horizontal="center" vertical="center"/>
    </xf>
    <xf numFmtId="181" fontId="12" fillId="0" borderId="115" xfId="8" applyNumberFormat="1" applyFont="1" applyBorder="1" applyAlignment="1">
      <alignment horizontal="center" vertical="center"/>
    </xf>
    <xf numFmtId="181" fontId="12" fillId="0" borderId="118" xfId="8" applyNumberFormat="1" applyFont="1" applyBorder="1" applyAlignment="1">
      <alignment horizontal="center" vertical="center"/>
    </xf>
    <xf numFmtId="181" fontId="12" fillId="0" borderId="122" xfId="8" applyNumberFormat="1" applyFont="1" applyBorder="1" applyAlignment="1">
      <alignment horizontal="center" vertical="center"/>
    </xf>
    <xf numFmtId="181" fontId="12" fillId="0" borderId="123" xfId="8" applyNumberFormat="1" applyFont="1" applyBorder="1" applyAlignment="1">
      <alignment horizontal="center" vertical="center"/>
    </xf>
    <xf numFmtId="181" fontId="12" fillId="0" borderId="124" xfId="8" applyNumberFormat="1" applyFont="1" applyBorder="1" applyAlignment="1">
      <alignment horizontal="center" vertical="center"/>
    </xf>
    <xf numFmtId="0" fontId="12" fillId="0" borderId="53" xfId="9" applyFont="1" applyBorder="1" applyAlignment="1" applyProtection="1">
      <alignment horizontal="center" vertical="center"/>
      <protection locked="0"/>
    </xf>
    <xf numFmtId="0" fontId="13" fillId="0" borderId="54" xfId="9" applyFont="1" applyBorder="1" applyAlignment="1" applyProtection="1">
      <alignment horizontal="center" vertical="center"/>
      <protection locked="0"/>
    </xf>
    <xf numFmtId="0" fontId="13" fillId="0" borderId="55" xfId="9" applyFont="1" applyBorder="1" applyAlignment="1" applyProtection="1">
      <alignment horizontal="center" vertical="center"/>
      <protection locked="0"/>
    </xf>
    <xf numFmtId="0" fontId="12" fillId="5" borderId="56" xfId="9" applyFont="1" applyFill="1" applyBorder="1" applyAlignment="1">
      <alignment vertical="center"/>
    </xf>
    <xf numFmtId="0" fontId="12" fillId="0" borderId="56" xfId="9" quotePrefix="1" applyFont="1" applyBorder="1" applyAlignment="1" applyProtection="1">
      <alignment horizontal="right" vertical="center"/>
      <protection locked="0"/>
    </xf>
    <xf numFmtId="0" fontId="12" fillId="0" borderId="56" xfId="9" applyFont="1" applyBorder="1" applyAlignment="1" applyProtection="1">
      <alignment horizontal="right" vertical="center"/>
      <protection locked="0"/>
    </xf>
    <xf numFmtId="0" fontId="12" fillId="0" borderId="53" xfId="9" quotePrefix="1" applyFont="1" applyBorder="1" applyAlignment="1" applyProtection="1">
      <alignment horizontal="right" vertical="center"/>
      <protection locked="0"/>
    </xf>
    <xf numFmtId="0" fontId="13" fillId="0" borderId="54" xfId="9" applyFont="1" applyBorder="1" applyAlignment="1" applyProtection="1">
      <alignment vertical="center"/>
      <protection locked="0"/>
    </xf>
    <xf numFmtId="0" fontId="13" fillId="0" borderId="55" xfId="9" applyFont="1" applyBorder="1" applyAlignment="1" applyProtection="1">
      <alignment vertical="center"/>
      <protection locked="0"/>
    </xf>
    <xf numFmtId="183" fontId="12" fillId="0" borderId="56" xfId="9" quotePrefix="1" applyNumberFormat="1" applyFont="1" applyBorder="1" applyAlignment="1">
      <alignment horizontal="right" vertical="center"/>
    </xf>
    <xf numFmtId="183" fontId="12" fillId="0" borderId="56" xfId="9" applyNumberFormat="1" applyFont="1" applyBorder="1" applyAlignment="1">
      <alignment horizontal="right" vertical="center"/>
    </xf>
    <xf numFmtId="193" fontId="12" fillId="5" borderId="93" xfId="9" applyNumberFormat="1" applyFont="1" applyFill="1" applyBorder="1" applyAlignment="1">
      <alignment vertical="center"/>
    </xf>
    <xf numFmtId="193" fontId="13" fillId="5" borderId="95" xfId="9" applyNumberFormat="1" applyFont="1" applyFill="1" applyBorder="1" applyAlignment="1">
      <alignment vertical="center"/>
    </xf>
    <xf numFmtId="192" fontId="12" fillId="5" borderId="93" xfId="9" applyNumberFormat="1" applyFont="1" applyFill="1" applyBorder="1" applyAlignment="1">
      <alignment vertical="center"/>
    </xf>
    <xf numFmtId="192" fontId="13" fillId="5" borderId="95" xfId="9" applyNumberFormat="1" applyFont="1" applyFill="1" applyBorder="1" applyAlignment="1">
      <alignment vertical="center"/>
    </xf>
    <xf numFmtId="0" fontId="12" fillId="0" borderId="105" xfId="9" applyFont="1" applyBorder="1" applyAlignment="1" applyProtection="1">
      <alignment horizontal="center" vertical="center"/>
      <protection locked="0"/>
    </xf>
    <xf numFmtId="0" fontId="13" fillId="0" borderId="109" xfId="9" applyFont="1" applyBorder="1" applyAlignment="1" applyProtection="1">
      <alignment horizontal="center" vertical="center"/>
      <protection locked="0"/>
    </xf>
    <xf numFmtId="0" fontId="13" fillId="0" borderId="106" xfId="9" applyFont="1" applyBorder="1" applyAlignment="1" applyProtection="1">
      <alignment horizontal="center" vertical="center"/>
      <protection locked="0"/>
    </xf>
    <xf numFmtId="0" fontId="13" fillId="0" borderId="107" xfId="9" applyFont="1" applyBorder="1" applyAlignment="1" applyProtection="1">
      <alignment horizontal="center" vertical="center"/>
      <protection locked="0"/>
    </xf>
    <xf numFmtId="0" fontId="13" fillId="0" borderId="138" xfId="9" applyFont="1" applyBorder="1" applyAlignment="1" applyProtection="1">
      <alignment horizontal="center" vertical="center"/>
      <protection locked="0"/>
    </xf>
    <xf numFmtId="0" fontId="13" fillId="0" borderId="132" xfId="9" applyFont="1" applyBorder="1" applyAlignment="1" applyProtection="1">
      <alignment horizontal="center" vertical="center"/>
      <protection locked="0"/>
    </xf>
    <xf numFmtId="0" fontId="12" fillId="0" borderId="109" xfId="9" applyFont="1" applyBorder="1" applyAlignment="1" applyProtection="1">
      <alignment horizontal="center" vertical="center"/>
      <protection locked="0"/>
    </xf>
    <xf numFmtId="0" fontId="12" fillId="0" borderId="106" xfId="9" applyFont="1" applyBorder="1" applyAlignment="1" applyProtection="1">
      <alignment horizontal="center" vertical="center"/>
      <protection locked="0"/>
    </xf>
    <xf numFmtId="0" fontId="12" fillId="0" borderId="45" xfId="9" applyFont="1" applyBorder="1" applyAlignment="1" applyProtection="1">
      <alignment horizontal="center" vertical="center"/>
      <protection locked="0"/>
    </xf>
    <xf numFmtId="0" fontId="13" fillId="0" borderId="46" xfId="9" applyFont="1" applyBorder="1" applyAlignment="1" applyProtection="1">
      <alignment horizontal="center" vertical="center"/>
      <protection locked="0"/>
    </xf>
    <xf numFmtId="0" fontId="13" fillId="0" borderId="47" xfId="9" applyFont="1" applyBorder="1" applyAlignment="1" applyProtection="1">
      <alignment horizontal="center" vertical="center"/>
      <protection locked="0"/>
    </xf>
    <xf numFmtId="0" fontId="12" fillId="5" borderId="48" xfId="9" applyFont="1" applyFill="1" applyBorder="1" applyAlignment="1">
      <alignment vertical="center"/>
    </xf>
    <xf numFmtId="183" fontId="12" fillId="0" borderId="45" xfId="9" quotePrefix="1" applyNumberFormat="1" applyFont="1" applyBorder="1" applyAlignment="1" applyProtection="1">
      <alignment horizontal="right" vertical="center"/>
      <protection locked="0"/>
    </xf>
    <xf numFmtId="183" fontId="12" fillId="0" borderId="46" xfId="9" quotePrefix="1" applyNumberFormat="1" applyFont="1" applyBorder="1" applyAlignment="1" applyProtection="1">
      <alignment horizontal="right" vertical="center"/>
      <protection locked="0"/>
    </xf>
    <xf numFmtId="183" fontId="12" fillId="0" borderId="47" xfId="9" quotePrefix="1" applyNumberFormat="1" applyFont="1" applyBorder="1" applyAlignment="1" applyProtection="1">
      <alignment horizontal="right" vertical="center"/>
      <protection locked="0"/>
    </xf>
    <xf numFmtId="183" fontId="12" fillId="0" borderId="48" xfId="9" applyNumberFormat="1" applyFont="1" applyBorder="1" applyAlignment="1">
      <alignment vertical="center"/>
    </xf>
    <xf numFmtId="0" fontId="12" fillId="0" borderId="49" xfId="9" applyFont="1" applyBorder="1" applyAlignment="1" applyProtection="1">
      <alignment horizontal="center" vertical="center"/>
      <protection locked="0"/>
    </xf>
    <xf numFmtId="0" fontId="13" fillId="0" borderId="50" xfId="9" applyFont="1" applyBorder="1" applyAlignment="1" applyProtection="1">
      <alignment horizontal="center" vertical="center"/>
      <protection locked="0"/>
    </xf>
    <xf numFmtId="0" fontId="13" fillId="0" borderId="51" xfId="9" applyFont="1" applyBorder="1" applyAlignment="1" applyProtection="1">
      <alignment horizontal="center" vertical="center"/>
      <protection locked="0"/>
    </xf>
    <xf numFmtId="0" fontId="12" fillId="5" borderId="52" xfId="9" applyFont="1" applyFill="1" applyBorder="1" applyAlignment="1">
      <alignment vertical="center"/>
    </xf>
    <xf numFmtId="0" fontId="12" fillId="0" borderId="52" xfId="4" quotePrefix="1" applyFont="1" applyBorder="1" applyAlignment="1">
      <alignment horizontal="right" vertical="center"/>
    </xf>
    <xf numFmtId="0" fontId="12" fillId="0" borderId="52" xfId="4" applyFont="1" applyBorder="1" applyAlignment="1">
      <alignment horizontal="right" vertical="center"/>
    </xf>
    <xf numFmtId="0" fontId="12" fillId="5" borderId="52" xfId="4" quotePrefix="1" applyFont="1" applyFill="1" applyBorder="1" applyAlignment="1">
      <alignment horizontal="right" vertical="center"/>
    </xf>
    <xf numFmtId="0" fontId="12" fillId="5" borderId="52" xfId="4" applyFont="1" applyFill="1" applyBorder="1" applyAlignment="1">
      <alignment horizontal="right" vertical="center"/>
    </xf>
    <xf numFmtId="0" fontId="12" fillId="0" borderId="49" xfId="4" quotePrefix="1" applyFont="1" applyBorder="1" applyAlignment="1">
      <alignment horizontal="right" vertical="center"/>
    </xf>
    <xf numFmtId="0" fontId="13" fillId="0" borderId="50" xfId="4" applyFont="1" applyBorder="1">
      <alignment vertical="center"/>
    </xf>
    <xf numFmtId="0" fontId="13" fillId="0" borderId="51" xfId="4" applyFont="1" applyBorder="1">
      <alignment vertical="center"/>
    </xf>
    <xf numFmtId="183" fontId="12" fillId="5" borderId="52" xfId="9" quotePrefix="1" applyNumberFormat="1" applyFont="1" applyFill="1" applyBorder="1" applyAlignment="1">
      <alignment horizontal="right" vertical="center"/>
    </xf>
    <xf numFmtId="183" fontId="12" fillId="5" borderId="52" xfId="9" applyNumberFormat="1" applyFont="1" applyFill="1" applyBorder="1" applyAlignment="1">
      <alignment horizontal="right" vertical="center"/>
    </xf>
    <xf numFmtId="194" fontId="12" fillId="0" borderId="139" xfId="9" applyNumberFormat="1" applyFont="1" applyBorder="1" applyAlignment="1" applyProtection="1">
      <alignment horizontal="right" vertical="center"/>
      <protection locked="0"/>
    </xf>
    <xf numFmtId="194" fontId="13" fillId="0" borderId="163" xfId="9" applyNumberFormat="1" applyFont="1" applyBorder="1" applyAlignment="1" applyProtection="1">
      <alignment horizontal="right" vertical="center"/>
      <protection locked="0"/>
    </xf>
    <xf numFmtId="187" fontId="12" fillId="5" borderId="93" xfId="9" applyNumberFormat="1" applyFont="1" applyFill="1" applyBorder="1" applyAlignment="1">
      <alignment vertical="center"/>
    </xf>
    <xf numFmtId="187" fontId="13" fillId="5" borderId="95" xfId="9" applyNumberFormat="1" applyFont="1" applyFill="1" applyBorder="1" applyAlignment="1">
      <alignment vertical="center"/>
    </xf>
    <xf numFmtId="187" fontId="12" fillId="0" borderId="168" xfId="9" applyNumberFormat="1" applyFont="1" applyBorder="1" applyAlignment="1" applyProtection="1">
      <alignment vertical="center"/>
      <protection locked="0"/>
    </xf>
    <xf numFmtId="187" fontId="13" fillId="0" borderId="168" xfId="9" applyNumberFormat="1" applyFont="1" applyBorder="1" applyAlignment="1" applyProtection="1">
      <alignment vertical="center"/>
      <protection locked="0"/>
    </xf>
    <xf numFmtId="187" fontId="13" fillId="0" borderId="169" xfId="9" applyNumberFormat="1" applyFont="1" applyBorder="1" applyAlignment="1" applyProtection="1">
      <alignment vertical="center"/>
      <protection locked="0"/>
    </xf>
    <xf numFmtId="200" fontId="12" fillId="0" borderId="170" xfId="9" applyNumberFormat="1" applyFont="1" applyBorder="1" applyAlignment="1">
      <alignment vertical="center"/>
    </xf>
    <xf numFmtId="200" fontId="12" fillId="0" borderId="170" xfId="9" quotePrefix="1" applyNumberFormat="1" applyFont="1" applyBorder="1" applyAlignment="1">
      <alignment vertical="center"/>
    </xf>
    <xf numFmtId="187" fontId="12" fillId="5" borderId="175" xfId="9" applyNumberFormat="1" applyFont="1" applyFill="1" applyBorder="1" applyAlignment="1">
      <alignment vertical="center"/>
    </xf>
    <xf numFmtId="187" fontId="12" fillId="8" borderId="93" xfId="9" applyNumberFormat="1" applyFont="1" applyFill="1" applyBorder="1" applyAlignment="1" applyProtection="1">
      <alignment vertical="center"/>
      <protection locked="0"/>
    </xf>
    <xf numFmtId="187" fontId="12" fillId="8" borderId="95" xfId="9" applyNumberFormat="1" applyFont="1" applyFill="1" applyBorder="1" applyAlignment="1" applyProtection="1">
      <alignment vertical="center"/>
      <protection locked="0"/>
    </xf>
    <xf numFmtId="0" fontId="13" fillId="0" borderId="109" xfId="9" applyFont="1" applyBorder="1" applyAlignment="1" applyProtection="1">
      <alignment vertical="center"/>
      <protection locked="0"/>
    </xf>
    <xf numFmtId="0" fontId="13" fillId="0" borderId="106" xfId="9" applyFont="1" applyBorder="1" applyAlignment="1" applyProtection="1">
      <alignment vertical="center"/>
      <protection locked="0"/>
    </xf>
    <xf numFmtId="187" fontId="12" fillId="5" borderId="178" xfId="9" applyNumberFormat="1" applyFont="1" applyFill="1" applyBorder="1" applyAlignment="1">
      <alignment vertical="center"/>
    </xf>
    <xf numFmtId="193" fontId="12" fillId="0" borderId="170" xfId="9" applyNumberFormat="1" applyFont="1" applyBorder="1" applyAlignment="1">
      <alignment vertical="center"/>
    </xf>
    <xf numFmtId="193" fontId="12" fillId="0" borderId="170" xfId="9" quotePrefix="1" applyNumberFormat="1" applyFont="1" applyBorder="1" applyAlignment="1">
      <alignment vertical="center"/>
    </xf>
    <xf numFmtId="183" fontId="12" fillId="0" borderId="170" xfId="9" applyNumberFormat="1" applyFont="1" applyBorder="1" applyAlignment="1">
      <alignment vertical="center"/>
    </xf>
    <xf numFmtId="183" fontId="12" fillId="0" borderId="170" xfId="9" quotePrefix="1" applyNumberFormat="1" applyFont="1" applyBorder="1" applyAlignment="1">
      <alignment vertical="center"/>
    </xf>
    <xf numFmtId="187" fontId="12" fillId="5" borderId="170" xfId="9" applyNumberFormat="1" applyFont="1" applyFill="1" applyBorder="1" applyAlignment="1">
      <alignment vertical="center"/>
    </xf>
    <xf numFmtId="187" fontId="12" fillId="5" borderId="139" xfId="9" applyNumberFormat="1" applyFont="1" applyFill="1" applyBorder="1" applyAlignment="1">
      <alignment vertical="center"/>
    </xf>
    <xf numFmtId="187" fontId="12" fillId="0" borderId="115" xfId="9" applyNumberFormat="1" applyFont="1" applyBorder="1" applyAlignment="1" applyProtection="1">
      <alignment vertical="center"/>
      <protection locked="0"/>
    </xf>
    <xf numFmtId="187" fontId="13" fillId="0" borderId="115" xfId="9" applyNumberFormat="1" applyFont="1" applyBorder="1" applyAlignment="1" applyProtection="1">
      <alignment vertical="center"/>
      <protection locked="0"/>
    </xf>
    <xf numFmtId="187" fontId="13" fillId="0" borderId="117" xfId="9" applyNumberFormat="1" applyFont="1" applyBorder="1" applyAlignment="1" applyProtection="1">
      <alignment vertical="center"/>
      <protection locked="0"/>
    </xf>
    <xf numFmtId="183" fontId="12" fillId="0" borderId="127" xfId="9" applyNumberFormat="1" applyFont="1" applyBorder="1" applyAlignment="1">
      <alignment vertical="center"/>
    </xf>
    <xf numFmtId="183" fontId="12" fillId="0" borderId="127" xfId="9" quotePrefix="1" applyNumberFormat="1" applyFont="1" applyBorder="1" applyAlignment="1">
      <alignment vertical="center"/>
    </xf>
    <xf numFmtId="187" fontId="12" fillId="5" borderId="115" xfId="9" applyNumberFormat="1" applyFont="1" applyFill="1" applyBorder="1" applyAlignment="1">
      <alignment vertical="center"/>
    </xf>
    <xf numFmtId="187" fontId="12" fillId="0" borderId="143" xfId="9" applyNumberFormat="1" applyFont="1" applyBorder="1" applyAlignment="1" applyProtection="1">
      <alignment vertical="center"/>
      <protection locked="0"/>
    </xf>
    <xf numFmtId="187" fontId="13" fillId="0" borderId="143" xfId="9" applyNumberFormat="1" applyFont="1" applyBorder="1" applyAlignment="1" applyProtection="1">
      <alignment vertical="center"/>
      <protection locked="0"/>
    </xf>
    <xf numFmtId="187" fontId="13" fillId="0" borderId="144" xfId="9" applyNumberFormat="1" applyFont="1" applyBorder="1" applyAlignment="1" applyProtection="1">
      <alignment vertical="center"/>
      <protection locked="0"/>
    </xf>
    <xf numFmtId="183" fontId="12" fillId="0" borderId="162" xfId="9" applyNumberFormat="1" applyFont="1" applyBorder="1" applyAlignment="1">
      <alignment vertical="center"/>
    </xf>
    <xf numFmtId="183" fontId="12" fillId="0" borderId="162" xfId="9" quotePrefix="1" applyNumberFormat="1" applyFont="1" applyBorder="1" applyAlignment="1">
      <alignment vertical="center"/>
    </xf>
    <xf numFmtId="187" fontId="12" fillId="5" borderId="143" xfId="9" applyNumberFormat="1" applyFont="1" applyFill="1" applyBorder="1" applyAlignment="1">
      <alignment vertical="center"/>
    </xf>
    <xf numFmtId="187" fontId="12" fillId="0" borderId="127" xfId="9" applyNumberFormat="1" applyFont="1" applyBorder="1" applyAlignment="1" applyProtection="1">
      <alignment vertical="center"/>
      <protection locked="0"/>
    </xf>
    <xf numFmtId="187" fontId="12" fillId="0" borderId="130" xfId="9" applyNumberFormat="1" applyFont="1" applyBorder="1" applyAlignment="1" applyProtection="1">
      <alignment vertical="center"/>
      <protection locked="0"/>
    </xf>
    <xf numFmtId="187" fontId="12" fillId="5" borderId="127" xfId="9" applyNumberFormat="1" applyFont="1" applyFill="1" applyBorder="1" applyAlignment="1">
      <alignment vertical="center"/>
    </xf>
    <xf numFmtId="0" fontId="12" fillId="0" borderId="0" xfId="8" applyFont="1" applyAlignment="1" applyProtection="1">
      <alignment horizontal="center" vertical="center"/>
      <protection locked="0"/>
    </xf>
    <xf numFmtId="177" fontId="12" fillId="0" borderId="138" xfId="8" applyNumberFormat="1" applyFont="1" applyBorder="1" applyAlignment="1">
      <alignment horizontal="center" vertical="center"/>
    </xf>
    <xf numFmtId="0" fontId="12" fillId="0" borderId="138" xfId="8" applyFont="1" applyBorder="1" applyAlignment="1">
      <alignment horizontal="center" vertical="center"/>
    </xf>
    <xf numFmtId="38" fontId="12" fillId="5" borderId="29" xfId="1" applyFont="1" applyFill="1" applyBorder="1" applyAlignment="1" applyProtection="1">
      <alignment horizontal="center" vertical="center"/>
    </xf>
    <xf numFmtId="38" fontId="12" fillId="5" borderId="28" xfId="1" applyFont="1" applyFill="1" applyBorder="1" applyAlignment="1" applyProtection="1">
      <alignment horizontal="center" vertical="center"/>
    </xf>
    <xf numFmtId="38" fontId="12" fillId="5" borderId="27" xfId="1" applyFont="1" applyFill="1" applyBorder="1" applyAlignment="1" applyProtection="1">
      <alignment horizontal="center" vertical="center"/>
    </xf>
    <xf numFmtId="38" fontId="12" fillId="5" borderId="25" xfId="1" applyFont="1" applyFill="1" applyBorder="1" applyAlignment="1" applyProtection="1">
      <alignment horizontal="center" vertical="center"/>
    </xf>
    <xf numFmtId="38" fontId="12" fillId="5" borderId="24" xfId="1" applyFont="1" applyFill="1" applyBorder="1" applyAlignment="1" applyProtection="1">
      <alignment horizontal="center" vertical="center"/>
    </xf>
    <xf numFmtId="38" fontId="12" fillId="5" borderId="1" xfId="1" applyFont="1" applyFill="1" applyBorder="1" applyAlignment="1" applyProtection="1">
      <alignment horizontal="center" vertical="center"/>
    </xf>
    <xf numFmtId="177" fontId="12" fillId="0" borderId="73" xfId="8" applyNumberFormat="1" applyFont="1" applyBorder="1" applyAlignment="1" applyProtection="1">
      <alignment horizontal="center" vertical="center"/>
      <protection locked="0"/>
    </xf>
    <xf numFmtId="177" fontId="12" fillId="0" borderId="0" xfId="8" applyNumberFormat="1" applyFont="1" applyAlignment="1" applyProtection="1">
      <alignment horizontal="center" vertical="center"/>
      <protection locked="0"/>
    </xf>
    <xf numFmtId="177" fontId="12" fillId="0" borderId="97" xfId="8" applyNumberFormat="1" applyFont="1" applyBorder="1" applyAlignment="1">
      <alignment horizontal="center" vertical="center"/>
    </xf>
    <xf numFmtId="0" fontId="12" fillId="0" borderId="97" xfId="8" applyFont="1" applyBorder="1" applyAlignment="1">
      <alignment horizontal="center" vertical="center"/>
    </xf>
    <xf numFmtId="0" fontId="12" fillId="0" borderId="92" xfId="8" applyFont="1" applyBorder="1" applyAlignment="1" applyProtection="1">
      <alignment horizontal="center" vertical="center"/>
      <protection locked="0"/>
    </xf>
    <xf numFmtId="0" fontId="12" fillId="8" borderId="98" xfId="8" applyFont="1" applyFill="1" applyBorder="1" applyAlignment="1" applyProtection="1">
      <alignment horizontal="center" vertical="center"/>
      <protection locked="0"/>
    </xf>
    <xf numFmtId="0" fontId="12" fillId="8" borderId="96" xfId="8" applyFont="1" applyFill="1" applyBorder="1" applyAlignment="1" applyProtection="1">
      <alignment horizontal="center" vertical="center"/>
      <protection locked="0"/>
    </xf>
    <xf numFmtId="0" fontId="12" fillId="0" borderId="96" xfId="8" applyFont="1" applyBorder="1" applyAlignment="1" applyProtection="1">
      <alignment horizontal="center" vertical="center"/>
      <protection locked="0"/>
    </xf>
    <xf numFmtId="0" fontId="12" fillId="0" borderId="99" xfId="8" applyFont="1" applyBorder="1" applyAlignment="1" applyProtection="1">
      <alignment horizontal="center" vertical="center"/>
      <protection locked="0"/>
    </xf>
    <xf numFmtId="0" fontId="12" fillId="0" borderId="18" xfId="8" applyFont="1" applyBorder="1" applyAlignment="1" applyProtection="1">
      <alignment horizontal="center" vertical="center"/>
      <protection locked="0"/>
    </xf>
    <xf numFmtId="177" fontId="12" fillId="8" borderId="100" xfId="8" applyNumberFormat="1" applyFont="1" applyFill="1" applyBorder="1" applyAlignment="1" applyProtection="1">
      <alignment vertical="center"/>
      <protection locked="0"/>
    </xf>
    <xf numFmtId="177" fontId="12" fillId="8" borderId="96" xfId="8" applyNumberFormat="1" applyFont="1" applyFill="1" applyBorder="1" applyAlignment="1" applyProtection="1">
      <alignment vertical="center"/>
      <protection locked="0"/>
    </xf>
    <xf numFmtId="181" fontId="12" fillId="0" borderId="0" xfId="8" applyNumberFormat="1" applyFont="1" applyAlignment="1" applyProtection="1">
      <alignment vertical="center"/>
      <protection locked="0"/>
    </xf>
    <xf numFmtId="177" fontId="12" fillId="0" borderId="142" xfId="8" applyNumberFormat="1" applyFont="1" applyBorder="1" applyAlignment="1" applyProtection="1">
      <alignment vertical="center"/>
      <protection locked="0"/>
    </xf>
    <xf numFmtId="177" fontId="12" fillId="0" borderId="143" xfId="8" applyNumberFormat="1" applyFont="1" applyBorder="1" applyAlignment="1" applyProtection="1">
      <alignment vertical="center"/>
      <protection locked="0"/>
    </xf>
    <xf numFmtId="177" fontId="12" fillId="0" borderId="144" xfId="8" applyNumberFormat="1" applyFont="1" applyBorder="1" applyAlignment="1" applyProtection="1">
      <alignment vertical="center"/>
      <protection locked="0"/>
    </xf>
    <xf numFmtId="0" fontId="12" fillId="0" borderId="64" xfId="8" applyFont="1" applyBorder="1" applyAlignment="1" applyProtection="1">
      <alignment horizontal="center" vertical="center"/>
      <protection locked="0"/>
    </xf>
    <xf numFmtId="0" fontId="12" fillId="0" borderId="65" xfId="8" applyFont="1" applyBorder="1" applyAlignment="1" applyProtection="1">
      <alignment horizontal="center" vertical="center"/>
      <protection locked="0"/>
    </xf>
    <xf numFmtId="0" fontId="12" fillId="0" borderId="66" xfId="8" applyFont="1" applyBorder="1" applyAlignment="1" applyProtection="1">
      <alignment horizontal="center" vertical="center"/>
      <protection locked="0"/>
    </xf>
    <xf numFmtId="191" fontId="12" fillId="0" borderId="142" xfId="8" applyNumberFormat="1" applyFont="1" applyBorder="1" applyAlignment="1" applyProtection="1">
      <alignment vertical="center"/>
      <protection locked="0"/>
    </xf>
    <xf numFmtId="191" fontId="12" fillId="0" borderId="143" xfId="8" applyNumberFormat="1" applyFont="1" applyBorder="1" applyAlignment="1" applyProtection="1">
      <alignment vertical="center"/>
      <protection locked="0"/>
    </xf>
    <xf numFmtId="191" fontId="12" fillId="0" borderId="144" xfId="8" applyNumberFormat="1" applyFont="1" applyBorder="1" applyAlignment="1" applyProtection="1">
      <alignment vertical="center"/>
      <protection locked="0"/>
    </xf>
    <xf numFmtId="191" fontId="12" fillId="0" borderId="145" xfId="8" applyNumberFormat="1" applyFont="1" applyBorder="1" applyAlignment="1" applyProtection="1">
      <alignment vertical="center"/>
      <protection locked="0"/>
    </xf>
    <xf numFmtId="177" fontId="12" fillId="8" borderId="144" xfId="8" applyNumberFormat="1" applyFont="1" applyFill="1" applyBorder="1" applyAlignment="1" applyProtection="1">
      <alignment vertical="center"/>
      <protection locked="0"/>
    </xf>
    <xf numFmtId="0" fontId="12" fillId="0" borderId="142" xfId="8" applyFont="1" applyBorder="1" applyAlignment="1">
      <alignment horizontal="center" vertical="center"/>
    </xf>
    <xf numFmtId="0" fontId="12" fillId="0" borderId="143" xfId="8" applyFont="1" applyBorder="1" applyAlignment="1">
      <alignment horizontal="center" vertical="center"/>
    </xf>
    <xf numFmtId="0" fontId="12" fillId="0" borderId="144" xfId="8" applyFont="1" applyBorder="1" applyAlignment="1">
      <alignment horizontal="center" vertical="center"/>
    </xf>
    <xf numFmtId="197" fontId="12" fillId="0" borderId="142" xfId="8" applyNumberFormat="1" applyFont="1" applyBorder="1" applyAlignment="1">
      <alignment vertical="center"/>
    </xf>
    <xf numFmtId="197" fontId="12" fillId="0" borderId="143" xfId="8" applyNumberFormat="1" applyFont="1" applyBorder="1" applyAlignment="1">
      <alignment vertical="center"/>
    </xf>
    <xf numFmtId="197" fontId="12" fillId="0" borderId="144" xfId="8" applyNumberFormat="1" applyFont="1" applyBorder="1" applyAlignment="1">
      <alignment vertical="center"/>
    </xf>
    <xf numFmtId="187" fontId="12" fillId="0" borderId="142" xfId="8" applyNumberFormat="1" applyFont="1" applyBorder="1" applyAlignment="1">
      <alignment horizontal="center" vertical="center"/>
    </xf>
    <xf numFmtId="187" fontId="12" fillId="0" borderId="143" xfId="8" applyNumberFormat="1" applyFont="1" applyBorder="1" applyAlignment="1">
      <alignment horizontal="center" vertical="center"/>
    </xf>
    <xf numFmtId="187" fontId="12" fillId="0" borderId="144" xfId="8" applyNumberFormat="1" applyFont="1" applyBorder="1" applyAlignment="1">
      <alignment horizontal="center" vertical="center"/>
    </xf>
    <xf numFmtId="197" fontId="12" fillId="0" borderId="145" xfId="8" applyNumberFormat="1" applyFont="1" applyBorder="1" applyAlignment="1">
      <alignment vertical="center"/>
    </xf>
    <xf numFmtId="2" fontId="12" fillId="0" borderId="142" xfId="8" applyNumberFormat="1" applyFont="1" applyBorder="1" applyAlignment="1">
      <alignment horizontal="center" vertical="center"/>
    </xf>
    <xf numFmtId="2" fontId="12" fillId="0" borderId="143" xfId="8" applyNumberFormat="1" applyFont="1" applyBorder="1" applyAlignment="1">
      <alignment horizontal="center" vertical="center"/>
    </xf>
    <xf numFmtId="2" fontId="12" fillId="0" borderId="144" xfId="8" applyNumberFormat="1" applyFont="1" applyBorder="1" applyAlignment="1">
      <alignment horizontal="center" vertical="center"/>
    </xf>
    <xf numFmtId="181" fontId="12" fillId="5" borderId="148" xfId="8" applyNumberFormat="1" applyFont="1" applyFill="1" applyBorder="1" applyAlignment="1">
      <alignment horizontal="center" vertical="center"/>
    </xf>
    <xf numFmtId="181" fontId="12" fillId="5" borderId="143" xfId="8" applyNumberFormat="1" applyFont="1" applyFill="1" applyBorder="1" applyAlignment="1">
      <alignment horizontal="center" vertical="center"/>
    </xf>
    <xf numFmtId="181" fontId="12" fillId="5" borderId="145" xfId="8" applyNumberFormat="1" applyFont="1" applyFill="1" applyBorder="1" applyAlignment="1">
      <alignment horizontal="center" vertical="center"/>
    </xf>
    <xf numFmtId="177" fontId="12" fillId="8" borderId="141" xfId="8" applyNumberFormat="1" applyFont="1" applyFill="1" applyBorder="1" applyAlignment="1" applyProtection="1">
      <alignment vertical="center"/>
      <protection locked="0"/>
    </xf>
    <xf numFmtId="177" fontId="12" fillId="8" borderId="140" xfId="8" applyNumberFormat="1" applyFont="1" applyFill="1" applyBorder="1" applyAlignment="1" applyProtection="1">
      <alignment vertical="center"/>
      <protection locked="0"/>
    </xf>
    <xf numFmtId="177" fontId="12" fillId="8" borderId="149" xfId="8" applyNumberFormat="1" applyFont="1" applyFill="1" applyBorder="1" applyAlignment="1" applyProtection="1">
      <alignment vertical="center"/>
      <protection locked="0"/>
    </xf>
    <xf numFmtId="2" fontId="12" fillId="0" borderId="141" xfId="8" applyNumberFormat="1" applyFont="1" applyBorder="1" applyAlignment="1">
      <alignment horizontal="center" vertical="center"/>
    </xf>
    <xf numFmtId="2" fontId="12" fillId="0" borderId="140" xfId="8" applyNumberFormat="1" applyFont="1" applyBorder="1" applyAlignment="1">
      <alignment horizontal="center" vertical="center"/>
    </xf>
    <xf numFmtId="2" fontId="12" fillId="0" borderId="149" xfId="8" applyNumberFormat="1" applyFont="1" applyBorder="1" applyAlignment="1">
      <alignment horizontal="center" vertical="center"/>
    </xf>
    <xf numFmtId="187" fontId="12" fillId="0" borderId="141" xfId="8" applyNumberFormat="1" applyFont="1" applyBorder="1" applyAlignment="1">
      <alignment horizontal="center" vertical="center"/>
    </xf>
    <xf numFmtId="187" fontId="12" fillId="0" borderId="140" xfId="8" applyNumberFormat="1" applyFont="1" applyBorder="1" applyAlignment="1">
      <alignment horizontal="center" vertical="center"/>
    </xf>
    <xf numFmtId="187" fontId="12" fillId="0" borderId="149" xfId="8" applyNumberFormat="1" applyFont="1" applyBorder="1" applyAlignment="1">
      <alignment horizontal="center" vertical="center"/>
    </xf>
    <xf numFmtId="181" fontId="12" fillId="5" borderId="150" xfId="8" applyNumberFormat="1" applyFont="1" applyFill="1" applyBorder="1" applyAlignment="1">
      <alignment horizontal="center" vertical="center"/>
    </xf>
    <xf numFmtId="181" fontId="12" fillId="5" borderId="151" xfId="8" applyNumberFormat="1" applyFont="1" applyFill="1" applyBorder="1" applyAlignment="1">
      <alignment horizontal="center" vertical="center"/>
    </xf>
    <xf numFmtId="181" fontId="12" fillId="5" borderId="152" xfId="8" applyNumberFormat="1" applyFont="1" applyFill="1" applyBorder="1" applyAlignment="1">
      <alignment horizontal="center" vertical="center"/>
    </xf>
    <xf numFmtId="0" fontId="12" fillId="8" borderId="94" xfId="8" applyFont="1" applyFill="1" applyBorder="1" applyAlignment="1" applyProtection="1">
      <alignment horizontal="center" vertical="center"/>
      <protection locked="0"/>
    </xf>
    <xf numFmtId="0" fontId="12" fillId="8" borderId="95" xfId="8" applyFont="1" applyFill="1" applyBorder="1" applyAlignment="1" applyProtection="1">
      <alignment horizontal="center" vertical="center"/>
      <protection locked="0"/>
    </xf>
    <xf numFmtId="0" fontId="12" fillId="8" borderId="101" xfId="8" applyFont="1" applyFill="1" applyBorder="1" applyAlignment="1" applyProtection="1">
      <alignment horizontal="center" vertical="center"/>
      <protection locked="0"/>
    </xf>
    <xf numFmtId="2" fontId="12" fillId="0" borderId="94" xfId="8" applyNumberFormat="1" applyFont="1" applyBorder="1" applyAlignment="1">
      <alignment horizontal="center" vertical="center"/>
    </xf>
    <xf numFmtId="2" fontId="12" fillId="0" borderId="95" xfId="8" applyNumberFormat="1" applyFont="1" applyBorder="1" applyAlignment="1">
      <alignment horizontal="center" vertical="center"/>
    </xf>
    <xf numFmtId="2" fontId="12" fillId="0" borderId="101" xfId="8" applyNumberFormat="1" applyFont="1" applyBorder="1" applyAlignment="1">
      <alignment horizontal="center" vertical="center"/>
    </xf>
    <xf numFmtId="187" fontId="12" fillId="0" borderId="94" xfId="8" applyNumberFormat="1" applyFont="1" applyBorder="1" applyAlignment="1">
      <alignment horizontal="center" vertical="center"/>
    </xf>
    <xf numFmtId="187" fontId="12" fillId="0" borderId="95" xfId="8" applyNumberFormat="1" applyFont="1" applyBorder="1" applyAlignment="1">
      <alignment horizontal="center" vertical="center"/>
    </xf>
    <xf numFmtId="187" fontId="12" fillId="0" borderId="101" xfId="8" applyNumberFormat="1" applyFont="1" applyBorder="1" applyAlignment="1">
      <alignment horizontal="center" vertical="center"/>
    </xf>
    <xf numFmtId="0" fontId="12" fillId="5" borderId="153" xfId="8" applyFont="1" applyFill="1" applyBorder="1" applyAlignment="1">
      <alignment horizontal="center" vertical="center"/>
    </xf>
    <xf numFmtId="0" fontId="12" fillId="5" borderId="95" xfId="8" applyFont="1" applyFill="1" applyBorder="1" applyAlignment="1">
      <alignment horizontal="center" vertical="center"/>
    </xf>
    <xf numFmtId="0" fontId="12" fillId="5" borderId="102" xfId="8" applyFont="1" applyFill="1" applyBorder="1" applyAlignment="1">
      <alignment horizontal="center" vertical="center"/>
    </xf>
    <xf numFmtId="0" fontId="12" fillId="5" borderId="154" xfId="8" applyFont="1" applyFill="1" applyBorder="1" applyAlignment="1">
      <alignment horizontal="center" vertical="center"/>
    </xf>
    <xf numFmtId="0" fontId="12" fillId="5" borderId="155" xfId="8" applyFont="1" applyFill="1" applyBorder="1" applyAlignment="1">
      <alignment horizontal="center" vertical="center"/>
    </xf>
    <xf numFmtId="0" fontId="12" fillId="5" borderId="156" xfId="8" applyFont="1" applyFill="1" applyBorder="1" applyAlignment="1">
      <alignment horizontal="center" vertical="center"/>
    </xf>
    <xf numFmtId="0" fontId="0" fillId="0" borderId="0" xfId="0" applyAlignment="1" applyProtection="1">
      <alignment horizontal="center" wrapText="1"/>
      <protection locked="0"/>
    </xf>
    <xf numFmtId="0" fontId="18" fillId="0" borderId="0" xfId="0" applyFont="1" applyAlignment="1" applyProtection="1">
      <alignment horizontal="center" wrapText="1"/>
      <protection locked="0"/>
    </xf>
    <xf numFmtId="0" fontId="1" fillId="0" borderId="0" xfId="0" applyFont="1" applyAlignment="1" applyProtection="1">
      <alignment horizontal="center" wrapText="1"/>
      <protection locked="0"/>
    </xf>
    <xf numFmtId="0" fontId="3" fillId="0" borderId="73" xfId="8" applyFont="1" applyBorder="1" applyAlignment="1" applyProtection="1">
      <alignment horizontal="right" vertical="center"/>
      <protection locked="0"/>
    </xf>
    <xf numFmtId="0" fontId="3" fillId="0" borderId="0" xfId="8" applyFont="1" applyAlignment="1" applyProtection="1">
      <alignment horizontal="right" vertical="center"/>
      <protection locked="0"/>
    </xf>
    <xf numFmtId="3" fontId="1" fillId="9" borderId="0" xfId="0" applyNumberFormat="1" applyFont="1" applyFill="1" applyAlignment="1" applyProtection="1">
      <alignment horizontal="center" vertical="center"/>
      <protection locked="0"/>
    </xf>
    <xf numFmtId="3" fontId="1" fillId="7" borderId="0" xfId="0" applyNumberFormat="1" applyFont="1" applyFill="1" applyAlignment="1" applyProtection="1">
      <alignment horizontal="center" vertical="center"/>
      <protection locked="0"/>
    </xf>
    <xf numFmtId="3" fontId="1" fillId="2" borderId="138" xfId="0" applyNumberFormat="1" applyFont="1" applyFill="1" applyBorder="1" applyAlignment="1">
      <alignment horizontal="center" vertical="center"/>
    </xf>
    <xf numFmtId="0" fontId="1" fillId="2" borderId="138" xfId="0" applyFont="1" applyFill="1" applyBorder="1" applyAlignment="1">
      <alignment horizontal="center" vertical="center"/>
    </xf>
    <xf numFmtId="189" fontId="1" fillId="2" borderId="138" xfId="0" applyNumberFormat="1" applyFont="1" applyFill="1" applyBorder="1" applyAlignment="1">
      <alignment horizontal="center" vertical="center"/>
    </xf>
    <xf numFmtId="0" fontId="1" fillId="0" borderId="0" xfId="0" applyFont="1" applyAlignment="1">
      <alignment horizontal="center" vertical="center"/>
    </xf>
    <xf numFmtId="179" fontId="1" fillId="2" borderId="29" xfId="0" applyNumberFormat="1" applyFont="1" applyFill="1" applyBorder="1" applyAlignment="1">
      <alignment horizontal="center" vertical="center"/>
    </xf>
    <xf numFmtId="179" fontId="1" fillId="2" borderId="28" xfId="0" applyNumberFormat="1" applyFont="1" applyFill="1" applyBorder="1" applyAlignment="1">
      <alignment horizontal="center" vertical="center"/>
    </xf>
    <xf numFmtId="179" fontId="1" fillId="2" borderId="27" xfId="0" applyNumberFormat="1" applyFont="1" applyFill="1" applyBorder="1" applyAlignment="1">
      <alignment horizontal="center" vertical="center"/>
    </xf>
    <xf numFmtId="0" fontId="1" fillId="0" borderId="0" xfId="0" applyFont="1" applyAlignment="1">
      <alignment horizontal="left" vertical="center"/>
    </xf>
    <xf numFmtId="3" fontId="1" fillId="2" borderId="109" xfId="0" applyNumberFormat="1" applyFont="1" applyFill="1" applyBorder="1" applyAlignment="1">
      <alignment horizontal="center" vertical="center"/>
    </xf>
    <xf numFmtId="0" fontId="1" fillId="2" borderId="109" xfId="0" applyFont="1" applyFill="1" applyBorder="1" applyAlignment="1">
      <alignment horizontal="center" vertical="center"/>
    </xf>
    <xf numFmtId="0" fontId="25" fillId="0" borderId="0" xfId="0" applyFont="1" applyAlignment="1" applyProtection="1">
      <alignment horizontal="center" vertical="center" wrapText="1"/>
      <protection locked="0"/>
    </xf>
    <xf numFmtId="0" fontId="1" fillId="7" borderId="0" xfId="0" applyFont="1" applyFill="1" applyAlignment="1" applyProtection="1">
      <alignment horizontal="center" vertical="center"/>
      <protection locked="0"/>
    </xf>
    <xf numFmtId="3" fontId="1" fillId="2" borderId="84" xfId="0" applyNumberFormat="1" applyFont="1" applyFill="1" applyBorder="1" applyAlignment="1">
      <alignment horizontal="center" vertical="center"/>
    </xf>
    <xf numFmtId="3" fontId="1" fillId="2" borderId="85" xfId="0" applyNumberFormat="1" applyFont="1" applyFill="1" applyBorder="1" applyAlignment="1">
      <alignment horizontal="center" vertical="center"/>
    </xf>
    <xf numFmtId="3" fontId="1" fillId="2" borderId="86" xfId="0" applyNumberFormat="1" applyFont="1" applyFill="1" applyBorder="1" applyAlignment="1">
      <alignment horizontal="center" vertical="center"/>
    </xf>
    <xf numFmtId="3" fontId="0" fillId="0" borderId="0" xfId="0" applyNumberFormat="1" applyAlignment="1" applyProtection="1">
      <alignment horizontal="center" wrapText="1"/>
      <protection locked="0"/>
    </xf>
    <xf numFmtId="3" fontId="17" fillId="0" borderId="0" xfId="0" applyNumberFormat="1" applyFont="1" applyAlignment="1" applyProtection="1">
      <alignment horizontal="center" wrapText="1"/>
      <protection locked="0"/>
    </xf>
    <xf numFmtId="3" fontId="1" fillId="0" borderId="0" xfId="0" applyNumberFormat="1" applyFont="1" applyAlignment="1">
      <alignment horizontal="center" vertical="center"/>
    </xf>
    <xf numFmtId="0" fontId="1" fillId="0" borderId="2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138" xfId="0" applyBorder="1" applyAlignment="1" applyProtection="1">
      <alignment horizontal="center" vertical="center"/>
      <protection locked="0"/>
    </xf>
    <xf numFmtId="0" fontId="0" fillId="0" borderId="138" xfId="0" applyBorder="1" applyAlignment="1">
      <alignment horizontal="center" vertical="center"/>
    </xf>
    <xf numFmtId="3" fontId="0" fillId="4" borderId="138" xfId="0" applyNumberFormat="1" applyFill="1" applyBorder="1" applyAlignment="1" applyProtection="1">
      <alignment horizontal="center" vertical="center"/>
      <protection locked="0"/>
    </xf>
    <xf numFmtId="189" fontId="0" fillId="2" borderId="138" xfId="0" applyNumberFormat="1" applyFill="1" applyBorder="1" applyAlignment="1">
      <alignment vertical="center"/>
    </xf>
    <xf numFmtId="198" fontId="0" fillId="0" borderId="0" xfId="0" applyNumberFormat="1" applyAlignment="1">
      <alignment vertical="center"/>
    </xf>
    <xf numFmtId="189" fontId="0" fillId="0" borderId="0" xfId="0" applyNumberFormat="1" applyAlignment="1">
      <alignment horizontal="right" vertical="center"/>
    </xf>
    <xf numFmtId="0" fontId="16" fillId="0" borderId="103" xfId="0" applyFont="1" applyBorder="1" applyAlignment="1" applyProtection="1">
      <alignment horizontal="center" vertical="center"/>
      <protection locked="0"/>
    </xf>
    <xf numFmtId="0" fontId="16" fillId="0" borderId="138" xfId="0" applyFont="1" applyBorder="1" applyAlignment="1" applyProtection="1">
      <alignment horizontal="center" vertical="center"/>
      <protection locked="0"/>
    </xf>
    <xf numFmtId="0" fontId="16" fillId="0" borderId="138" xfId="0" applyFont="1" applyBorder="1" applyAlignment="1">
      <alignment horizontal="center" vertical="center"/>
    </xf>
    <xf numFmtId="0" fontId="0" fillId="0" borderId="103" xfId="0" applyBorder="1" applyAlignment="1" applyProtection="1">
      <alignment horizontal="center" vertical="center" shrinkToFit="1"/>
      <protection locked="0"/>
    </xf>
    <xf numFmtId="0" fontId="0" fillId="0" borderId="105" xfId="0" applyBorder="1" applyAlignment="1" applyProtection="1">
      <alignment horizontal="center" vertical="center" shrinkToFit="1"/>
      <protection locked="0"/>
    </xf>
    <xf numFmtId="0" fontId="0" fillId="0" borderId="109" xfId="0" applyBorder="1" applyAlignment="1" applyProtection="1">
      <alignment horizontal="center" vertical="center" shrinkToFit="1"/>
      <protection locked="0"/>
    </xf>
    <xf numFmtId="0" fontId="0" fillId="0" borderId="106" xfId="0" applyBorder="1" applyAlignment="1" applyProtection="1">
      <alignment horizontal="center" vertical="center" shrinkToFit="1"/>
      <protection locked="0"/>
    </xf>
    <xf numFmtId="0" fontId="0" fillId="0" borderId="107" xfId="0" applyBorder="1" applyAlignment="1" applyProtection="1">
      <alignment horizontal="center" vertical="center" shrinkToFit="1"/>
      <protection locked="0"/>
    </xf>
    <xf numFmtId="0" fontId="0" fillId="0" borderId="138" xfId="0" applyBorder="1" applyAlignment="1" applyProtection="1">
      <alignment horizontal="center" vertical="center" shrinkToFit="1"/>
      <protection locked="0"/>
    </xf>
    <xf numFmtId="0" fontId="0" fillId="0" borderId="132" xfId="0" applyBorder="1" applyAlignment="1" applyProtection="1">
      <alignment horizontal="center" vertical="center" shrinkToFit="1"/>
      <protection locked="0"/>
    </xf>
    <xf numFmtId="0" fontId="0" fillId="4" borderId="103" xfId="0" applyFill="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179" fontId="0" fillId="0" borderId="103" xfId="0" applyNumberFormat="1" applyBorder="1" applyAlignment="1">
      <alignment horizontal="center" vertical="center" shrinkToFit="1"/>
    </xf>
    <xf numFmtId="177" fontId="0" fillId="2" borderId="94" xfId="0" applyNumberFormat="1" applyFill="1" applyBorder="1" applyAlignment="1">
      <alignment vertical="center" shrinkToFit="1"/>
    </xf>
    <xf numFmtId="177" fontId="0" fillId="2" borderId="95" xfId="0" applyNumberFormat="1" applyFill="1" applyBorder="1" applyAlignment="1">
      <alignment vertical="center" shrinkToFit="1"/>
    </xf>
    <xf numFmtId="177" fontId="0" fillId="2" borderId="101" xfId="0" applyNumberFormat="1" applyFill="1" applyBorder="1" applyAlignment="1">
      <alignment vertical="center" shrinkToFit="1"/>
    </xf>
    <xf numFmtId="179" fontId="0" fillId="2" borderId="103" xfId="0" applyNumberFormat="1" applyFill="1" applyBorder="1" applyAlignment="1">
      <alignment horizontal="center" vertical="center" shrinkToFit="1"/>
    </xf>
    <xf numFmtId="0" fontId="0" fillId="2" borderId="103" xfId="0" applyFill="1" applyBorder="1" applyAlignment="1">
      <alignment horizontal="center" vertical="center" shrinkToFit="1"/>
    </xf>
    <xf numFmtId="179" fontId="0" fillId="5" borderId="103" xfId="0" applyNumberFormat="1" applyFill="1" applyBorder="1" applyAlignment="1">
      <alignment horizontal="center" vertical="center" shrinkToFit="1"/>
    </xf>
    <xf numFmtId="177" fontId="0" fillId="2" borderId="109" xfId="0" applyNumberFormat="1" applyFill="1" applyBorder="1" applyAlignment="1">
      <alignment horizontal="center" vertical="center"/>
    </xf>
    <xf numFmtId="179" fontId="0" fillId="0" borderId="104" xfId="0" applyNumberFormat="1" applyBorder="1" applyAlignment="1">
      <alignment horizontal="center" vertical="center" shrinkToFit="1"/>
    </xf>
    <xf numFmtId="177" fontId="0" fillId="2" borderId="69" xfId="0" applyNumberFormat="1" applyFill="1" applyBorder="1" applyAlignment="1">
      <alignment vertical="center" shrinkToFit="1"/>
    </xf>
    <xf numFmtId="177" fontId="0" fillId="2" borderId="34" xfId="0" applyNumberFormat="1" applyFill="1" applyBorder="1" applyAlignment="1">
      <alignment vertical="center" shrinkToFit="1"/>
    </xf>
    <xf numFmtId="177" fontId="0" fillId="2" borderId="70" xfId="0" applyNumberFormat="1" applyFill="1" applyBorder="1" applyAlignment="1">
      <alignment vertical="center" shrinkToFit="1"/>
    </xf>
    <xf numFmtId="0" fontId="0" fillId="0" borderId="29" xfId="0" applyBorder="1" applyAlignment="1" applyProtection="1">
      <alignment horizontal="center" vertical="center" wrapText="1" shrinkToFit="1"/>
      <protection locked="0"/>
    </xf>
    <xf numFmtId="0" fontId="0" fillId="0" borderId="28"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180" fontId="0" fillId="2" borderId="25" xfId="0" applyNumberFormat="1" applyFill="1" applyBorder="1" applyAlignment="1">
      <alignment horizontal="right" vertical="center" shrinkToFit="1"/>
    </xf>
    <xf numFmtId="180" fontId="0" fillId="2" borderId="24" xfId="0" applyNumberFormat="1" applyFill="1" applyBorder="1" applyAlignment="1">
      <alignment horizontal="right" vertical="center" shrinkToFit="1"/>
    </xf>
    <xf numFmtId="180" fontId="0" fillId="2" borderId="1" xfId="0" applyNumberFormat="1" applyFill="1" applyBorder="1" applyAlignment="1">
      <alignment horizontal="right" vertical="center" shrinkToFit="1"/>
    </xf>
    <xf numFmtId="0" fontId="0" fillId="0" borderId="105"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101" xfId="0" applyBorder="1" applyAlignment="1" applyProtection="1">
      <alignment horizontal="center" vertical="center"/>
      <protection locked="0"/>
    </xf>
    <xf numFmtId="0" fontId="0" fillId="0" borderId="103" xfId="0" applyBorder="1" applyAlignment="1" applyProtection="1">
      <alignment horizontal="center" vertical="center" wrapText="1"/>
      <protection locked="0"/>
    </xf>
    <xf numFmtId="0" fontId="0" fillId="0" borderId="103" xfId="0" applyBorder="1" applyAlignment="1" applyProtection="1">
      <alignment horizontal="center" vertical="center"/>
      <protection locked="0"/>
    </xf>
    <xf numFmtId="3" fontId="0" fillId="2" borderId="0" xfId="0" applyNumberFormat="1" applyFill="1" applyAlignment="1">
      <alignment horizontal="center" vertical="center"/>
    </xf>
    <xf numFmtId="3" fontId="0" fillId="2" borderId="138" xfId="0" applyNumberFormat="1" applyFill="1" applyBorder="1" applyAlignment="1">
      <alignment horizontal="center" vertical="center"/>
    </xf>
    <xf numFmtId="0" fontId="0" fillId="0" borderId="94" xfId="0" applyBorder="1" applyAlignment="1" applyProtection="1">
      <alignment horizontal="center" vertical="center"/>
      <protection locked="0"/>
    </xf>
    <xf numFmtId="0" fontId="0" fillId="0" borderId="59" xfId="0" applyBorder="1" applyAlignment="1" applyProtection="1">
      <alignment horizontal="center" vertical="center" wrapText="1"/>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4" borderId="105" xfId="0" applyFill="1" applyBorder="1" applyAlignment="1" applyProtection="1">
      <alignment horizontal="center" vertical="center"/>
      <protection locked="0"/>
    </xf>
    <xf numFmtId="0" fontId="0" fillId="4" borderId="109" xfId="0" applyFill="1" applyBorder="1" applyAlignment="1" applyProtection="1">
      <alignment horizontal="center" vertical="center"/>
      <protection locked="0"/>
    </xf>
    <xf numFmtId="189" fontId="0" fillId="0" borderId="7" xfId="0" applyNumberFormat="1" applyBorder="1" applyAlignment="1" applyProtection="1">
      <alignment horizontal="right" vertical="center"/>
      <protection locked="0"/>
    </xf>
    <xf numFmtId="0" fontId="0" fillId="0" borderId="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179" fontId="0" fillId="2" borderId="57" xfId="0" applyNumberFormat="1" applyFill="1" applyBorder="1" applyAlignment="1">
      <alignment horizontal="right" vertical="center"/>
    </xf>
    <xf numFmtId="179" fontId="0" fillId="2" borderId="103" xfId="0" applyNumberFormat="1" applyFill="1" applyBorder="1" applyAlignment="1">
      <alignment horizontal="right" vertical="center"/>
    </xf>
    <xf numFmtId="179" fontId="0" fillId="2" borderId="58" xfId="0" applyNumberFormat="1" applyFill="1" applyBorder="1" applyAlignment="1">
      <alignment horizontal="right" vertical="center"/>
    </xf>
    <xf numFmtId="0" fontId="0" fillId="0" borderId="103" xfId="0" applyBorder="1" applyAlignment="1" applyProtection="1">
      <alignment horizontal="left" vertical="center"/>
      <protection locked="0"/>
    </xf>
    <xf numFmtId="189" fontId="0" fillId="0" borderId="103" xfId="0" applyNumberFormat="1" applyBorder="1" applyAlignment="1">
      <alignment horizontal="right" vertical="center"/>
    </xf>
    <xf numFmtId="180" fontId="0" fillId="0" borderId="103" xfId="0" applyNumberFormat="1" applyBorder="1" applyAlignment="1">
      <alignment horizontal="right" vertical="center"/>
    </xf>
    <xf numFmtId="0" fontId="0" fillId="0" borderId="103" xfId="0" applyBorder="1" applyAlignment="1">
      <alignment horizontal="right" vertical="center"/>
    </xf>
    <xf numFmtId="0" fontId="0" fillId="0" borderId="94" xfId="0" applyBorder="1" applyAlignment="1">
      <alignment horizontal="right" vertical="center"/>
    </xf>
    <xf numFmtId="3" fontId="0" fillId="0" borderId="103" xfId="0" applyNumberFormat="1" applyBorder="1" applyAlignment="1">
      <alignment horizontal="right" vertical="center"/>
    </xf>
    <xf numFmtId="0" fontId="0" fillId="4" borderId="94" xfId="0" applyFill="1" applyBorder="1" applyAlignment="1" applyProtection="1">
      <alignment horizontal="center" vertical="center"/>
      <protection locked="0"/>
    </xf>
    <xf numFmtId="0" fontId="0" fillId="4" borderId="95" xfId="0" applyFill="1" applyBorder="1" applyAlignment="1" applyProtection="1">
      <alignment horizontal="center" vertical="center"/>
      <protection locked="0"/>
    </xf>
    <xf numFmtId="0" fontId="0" fillId="4" borderId="101" xfId="0" applyFill="1" applyBorder="1" applyAlignment="1" applyProtection="1">
      <alignment horizontal="center" vertical="center"/>
      <protection locked="0"/>
    </xf>
    <xf numFmtId="179" fontId="0" fillId="2" borderId="62" xfId="0" applyNumberFormat="1" applyFill="1" applyBorder="1" applyAlignment="1">
      <alignment horizontal="right" vertical="center"/>
    </xf>
    <xf numFmtId="179" fontId="0" fillId="2" borderId="68" xfId="0" applyNumberFormat="1" applyFill="1" applyBorder="1" applyAlignment="1">
      <alignment horizontal="right" vertical="center"/>
    </xf>
    <xf numFmtId="179" fontId="0" fillId="2" borderId="63" xfId="0" applyNumberFormat="1" applyFill="1" applyBorder="1" applyAlignment="1">
      <alignment horizontal="right" vertical="center"/>
    </xf>
    <xf numFmtId="0" fontId="6" fillId="0" borderId="0" xfId="4" applyFont="1" applyAlignment="1">
      <alignment horizontal="center" vertical="center"/>
    </xf>
    <xf numFmtId="176" fontId="6" fillId="2" borderId="0" xfId="4" applyNumberFormat="1" applyFont="1" applyFill="1" applyAlignment="1">
      <alignment horizontal="center" vertical="center"/>
    </xf>
    <xf numFmtId="0" fontId="0" fillId="2" borderId="138" xfId="0" applyFill="1" applyBorder="1" applyAlignment="1">
      <alignment horizontal="center" vertical="center"/>
    </xf>
    <xf numFmtId="189" fontId="0" fillId="2" borderId="138" xfId="0" applyNumberFormat="1" applyFill="1" applyBorder="1" applyAlignment="1">
      <alignment horizontal="center" vertical="center"/>
    </xf>
    <xf numFmtId="179" fontId="0" fillId="2" borderId="29" xfId="0" applyNumberFormat="1" applyFill="1" applyBorder="1" applyAlignment="1">
      <alignment horizontal="center" vertical="center"/>
    </xf>
    <xf numFmtId="179" fontId="0" fillId="2" borderId="28" xfId="0" applyNumberFormat="1" applyFill="1" applyBorder="1" applyAlignment="1">
      <alignment horizontal="center" vertical="center"/>
    </xf>
    <xf numFmtId="179" fontId="0" fillId="2" borderId="27" xfId="0" applyNumberFormat="1" applyFill="1" applyBorder="1" applyAlignment="1">
      <alignment horizontal="center" vertical="center"/>
    </xf>
    <xf numFmtId="179" fontId="0" fillId="2" borderId="25" xfId="0" applyNumberFormat="1" applyFill="1" applyBorder="1" applyAlignment="1">
      <alignment horizontal="center" vertical="center"/>
    </xf>
    <xf numFmtId="179" fontId="0" fillId="2" borderId="24" xfId="0" applyNumberFormat="1" applyFill="1" applyBorder="1" applyAlignment="1">
      <alignment horizontal="center" vertical="center"/>
    </xf>
    <xf numFmtId="179" fontId="0" fillId="2" borderId="1" xfId="0" applyNumberFormat="1" applyFill="1" applyBorder="1" applyAlignment="1">
      <alignment horizontal="center" vertical="center"/>
    </xf>
    <xf numFmtId="3" fontId="0" fillId="2" borderId="109" xfId="0" applyNumberFormat="1" applyFill="1" applyBorder="1" applyAlignment="1">
      <alignment horizontal="center" vertical="center"/>
    </xf>
    <xf numFmtId="0" fontId="0" fillId="2" borderId="109" xfId="0" applyFill="1" applyBorder="1" applyAlignment="1">
      <alignment horizontal="center" vertical="center"/>
    </xf>
    <xf numFmtId="0" fontId="6" fillId="0" borderId="95" xfId="4" applyFont="1" applyBorder="1" applyAlignment="1" applyProtection="1">
      <alignment horizontal="center" vertical="center" shrinkToFit="1"/>
      <protection locked="0"/>
    </xf>
    <xf numFmtId="0" fontId="6" fillId="0" borderId="138" xfId="4" applyFont="1" applyBorder="1" applyAlignment="1">
      <alignment horizontal="center" vertical="center"/>
    </xf>
    <xf numFmtId="177" fontId="6" fillId="0" borderId="138" xfId="4" applyNumberFormat="1" applyFont="1" applyBorder="1" applyAlignment="1">
      <alignment horizontal="center" vertical="center"/>
    </xf>
    <xf numFmtId="0" fontId="7" fillId="5" borderId="94" xfId="4" applyFont="1" applyFill="1" applyBorder="1" applyAlignment="1" applyProtection="1">
      <alignment horizontal="center" vertical="center"/>
      <protection locked="0"/>
    </xf>
    <xf numFmtId="0" fontId="7" fillId="5" borderId="101" xfId="4" applyFont="1" applyFill="1" applyBorder="1" applyAlignment="1" applyProtection="1">
      <alignment horizontal="center" vertical="center"/>
      <protection locked="0"/>
    </xf>
    <xf numFmtId="0" fontId="6" fillId="0" borderId="94" xfId="4" applyFont="1" applyBorder="1" applyAlignment="1">
      <alignment horizontal="center" vertical="center" shrinkToFit="1"/>
    </xf>
    <xf numFmtId="0" fontId="6" fillId="0" borderId="95" xfId="4" applyFont="1" applyBorder="1" applyAlignment="1">
      <alignment horizontal="center" vertical="center" shrinkToFit="1"/>
    </xf>
    <xf numFmtId="0" fontId="6" fillId="0" borderId="101" xfId="4" applyFont="1" applyBorder="1" applyAlignment="1">
      <alignment horizontal="center" vertical="center" shrinkToFit="1"/>
    </xf>
    <xf numFmtId="0" fontId="6" fillId="0" borderId="138" xfId="4" applyFont="1" applyBorder="1" applyAlignment="1">
      <alignment horizontal="center" vertical="center" shrinkToFit="1"/>
    </xf>
    <xf numFmtId="0" fontId="6" fillId="0" borderId="138" xfId="4" applyFont="1" applyBorder="1" applyAlignment="1" applyProtection="1">
      <alignment horizontal="center" vertical="center" shrinkToFit="1"/>
      <protection locked="0"/>
    </xf>
    <xf numFmtId="180" fontId="6" fillId="0" borderId="101" xfId="4" applyNumberFormat="1" applyFont="1" applyBorder="1" applyAlignment="1" applyProtection="1">
      <alignment horizontal="center" vertical="center" shrinkToFit="1"/>
      <protection locked="0"/>
    </xf>
  </cellXfs>
  <cellStyles count="29">
    <cellStyle name="桁区切り" xfId="1" builtinId="6"/>
    <cellStyle name="桁区切り 2" xfId="2" xr:uid="{00000000-0005-0000-0000-000001000000}"/>
    <cellStyle name="通貨 2" xfId="3" xr:uid="{00000000-0005-0000-0000-000002000000}"/>
    <cellStyle name="通貨 2 2" xfId="11" xr:uid="{00000000-0005-0000-0000-000003000000}"/>
    <cellStyle name="通貨 2 2 2" xfId="13" xr:uid="{00000000-0005-0000-0000-000004000000}"/>
    <cellStyle name="通貨 2 2 2 2" xfId="18" xr:uid="{00000000-0005-0000-0000-000005000000}"/>
    <cellStyle name="通貨 2 2 2 2 2" xfId="26" xr:uid="{00000000-0005-0000-0000-000006000000}"/>
    <cellStyle name="通貨 2 2 2 3" xfId="22" xr:uid="{00000000-0005-0000-0000-000007000000}"/>
    <cellStyle name="通貨 2 2 3" xfId="16" xr:uid="{00000000-0005-0000-0000-000008000000}"/>
    <cellStyle name="通貨 2 2 3 2" xfId="24" xr:uid="{00000000-0005-0000-0000-000009000000}"/>
    <cellStyle name="通貨 2 2 4" xfId="20" xr:uid="{00000000-0005-0000-0000-00000A000000}"/>
    <cellStyle name="通貨 2 3" xfId="12" xr:uid="{00000000-0005-0000-0000-00000B000000}"/>
    <cellStyle name="通貨 2 3 2" xfId="17" xr:uid="{00000000-0005-0000-0000-00000C000000}"/>
    <cellStyle name="通貨 2 3 2 2" xfId="25" xr:uid="{00000000-0005-0000-0000-00000D000000}"/>
    <cellStyle name="通貨 2 3 3" xfId="21" xr:uid="{00000000-0005-0000-0000-00000E000000}"/>
    <cellStyle name="通貨 2 4" xfId="15" xr:uid="{00000000-0005-0000-0000-00000F000000}"/>
    <cellStyle name="通貨 2 4 2" xfId="23" xr:uid="{00000000-0005-0000-0000-000010000000}"/>
    <cellStyle name="通貨 2 5" xfId="19" xr:uid="{00000000-0005-0000-0000-000011000000}"/>
    <cellStyle name="標準" xfId="0" builtinId="0"/>
    <cellStyle name="標準 2" xfId="4" xr:uid="{00000000-0005-0000-0000-000013000000}"/>
    <cellStyle name="標準 2 2" xfId="5" xr:uid="{00000000-0005-0000-0000-000014000000}"/>
    <cellStyle name="標準 2 3" xfId="6" xr:uid="{00000000-0005-0000-0000-000015000000}"/>
    <cellStyle name="標準 2 4" xfId="7" xr:uid="{00000000-0005-0000-0000-000016000000}"/>
    <cellStyle name="標準 3" xfId="14" xr:uid="{00000000-0005-0000-0000-000017000000}"/>
    <cellStyle name="標準_【すだれ：林・林水】理論償還率表H19算定用" xfId="28" xr:uid="{BC67FB2C-834F-4565-BF22-DB5A86717517}"/>
    <cellStyle name="標準_070518理論償還表（すだれ）：⑲試算" xfId="27" xr:uid="{671DB098-7339-476B-AC7B-7BA1C364C2A5}"/>
    <cellStyle name="標準_190711正誤（地下鉄）　⑲地域振興費（県分）★算出資料★（事業費補正）" xfId="8" xr:uid="{00000000-0005-0000-0000-000018000000}"/>
    <cellStyle name="標準_⑳地域振興費（事業費補正）・小比類巻" xfId="9" xr:uid="{00000000-0005-0000-0000-000019000000}"/>
    <cellStyle name="標準_H20参考資料 標準財政規模" xfId="10" xr:uid="{00000000-0005-0000-0000-00001A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89535</xdr:colOff>
      <xdr:row>0</xdr:row>
      <xdr:rowOff>85725</xdr:rowOff>
    </xdr:from>
    <xdr:to>
      <xdr:col>10</xdr:col>
      <xdr:colOff>331969</xdr:colOff>
      <xdr:row>1</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250" y="85725"/>
          <a:ext cx="4629150"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kumimoji="1" lang="ja-JP" altLang="en-US" sz="1100"/>
            <a:t>４⑩表　基準財政需要額算入見込額・総括表（都道府県）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66675</xdr:colOff>
      <xdr:row>23</xdr:row>
      <xdr:rowOff>0</xdr:rowOff>
    </xdr:from>
    <xdr:to>
      <xdr:col>37</xdr:col>
      <xdr:colOff>180975</xdr:colOff>
      <xdr:row>25</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a:spLocks noChangeArrowheads="1"/>
        </xdr:cNvSpPr>
      </xdr:nvSpPr>
      <xdr:spPr bwMode="auto">
        <a:xfrm>
          <a:off x="4295775" y="3878580"/>
          <a:ext cx="2125980" cy="33528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3" name="下矢印 7">
          <a:extLst>
            <a:ext uri="{FF2B5EF4-FFF2-40B4-BE49-F238E27FC236}">
              <a16:creationId xmlns:a16="http://schemas.microsoft.com/office/drawing/2014/main" id="{00000000-0008-0000-0100-000003000000}"/>
            </a:ext>
          </a:extLst>
        </xdr:cNvPr>
        <xdr:cNvSpPr>
          <a:spLocks noChangeArrowheads="1"/>
        </xdr:cNvSpPr>
      </xdr:nvSpPr>
      <xdr:spPr bwMode="auto">
        <a:xfrm>
          <a:off x="3011805" y="3350895"/>
          <a:ext cx="388620" cy="51244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1</xdr:col>
      <xdr:colOff>190500</xdr:colOff>
      <xdr:row>19</xdr:row>
      <xdr:rowOff>19050</xdr:rowOff>
    </xdr:from>
    <xdr:to>
      <xdr:col>10</xdr:col>
      <xdr:colOff>180975</xdr:colOff>
      <xdr:row>19</xdr:row>
      <xdr:rowOff>104775</xdr:rowOff>
    </xdr:to>
    <xdr:sp macro="" textlink="">
      <xdr:nvSpPr>
        <xdr:cNvPr id="4" name="左大かっこ 4">
          <a:extLst>
            <a:ext uri="{FF2B5EF4-FFF2-40B4-BE49-F238E27FC236}">
              <a16:creationId xmlns:a16="http://schemas.microsoft.com/office/drawing/2014/main" id="{00000000-0008-0000-0100-000004000000}"/>
            </a:ext>
          </a:extLst>
        </xdr:cNvPr>
        <xdr:cNvSpPr>
          <a:spLocks/>
        </xdr:cNvSpPr>
      </xdr:nvSpPr>
      <xdr:spPr bwMode="auto">
        <a:xfrm rot="-5400000">
          <a:off x="1045845" y="2516505"/>
          <a:ext cx="85725" cy="1506855"/>
        </a:xfrm>
        <a:prstGeom prst="leftBracket">
          <a:avLst>
            <a:gd name="adj" fmla="val 645"/>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5" name="大かっこ 4">
          <a:extLst>
            <a:ext uri="{FF2B5EF4-FFF2-40B4-BE49-F238E27FC236}">
              <a16:creationId xmlns:a16="http://schemas.microsoft.com/office/drawing/2014/main" id="{00000000-0008-0000-0100-000005000000}"/>
            </a:ext>
          </a:extLst>
        </xdr:cNvPr>
        <xdr:cNvSpPr>
          <a:spLocks noChangeArrowheads="1"/>
        </xdr:cNvSpPr>
      </xdr:nvSpPr>
      <xdr:spPr bwMode="auto">
        <a:xfrm>
          <a:off x="4295775" y="3878580"/>
          <a:ext cx="2125980" cy="33528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19</xdr:row>
      <xdr:rowOff>19050</xdr:rowOff>
    </xdr:from>
    <xdr:to>
      <xdr:col>10</xdr:col>
      <xdr:colOff>180975</xdr:colOff>
      <xdr:row>19</xdr:row>
      <xdr:rowOff>104775</xdr:rowOff>
    </xdr:to>
    <xdr:sp macro="" textlink="">
      <xdr:nvSpPr>
        <xdr:cNvPr id="7" name="左大かっこ 4">
          <a:extLst>
            <a:ext uri="{FF2B5EF4-FFF2-40B4-BE49-F238E27FC236}">
              <a16:creationId xmlns:a16="http://schemas.microsoft.com/office/drawing/2014/main" id="{00000000-0008-0000-0100-000007000000}"/>
            </a:ext>
          </a:extLst>
        </xdr:cNvPr>
        <xdr:cNvSpPr>
          <a:spLocks/>
        </xdr:cNvSpPr>
      </xdr:nvSpPr>
      <xdr:spPr bwMode="auto">
        <a:xfrm rot="-5400000">
          <a:off x="1045845" y="2516505"/>
          <a:ext cx="85725" cy="1506855"/>
        </a:xfrm>
        <a:prstGeom prst="leftBracket">
          <a:avLst>
            <a:gd name="adj" fmla="val 645"/>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11</xdr:row>
      <xdr:rowOff>123825</xdr:rowOff>
    </xdr:from>
    <xdr:to>
      <xdr:col>8</xdr:col>
      <xdr:colOff>895350</xdr:colOff>
      <xdr:row>11</xdr:row>
      <xdr:rowOff>123825</xdr:rowOff>
    </xdr:to>
    <xdr:sp macro="" textlink="">
      <xdr:nvSpPr>
        <xdr:cNvPr id="616534" name="Line 1">
          <a:extLst>
            <a:ext uri="{FF2B5EF4-FFF2-40B4-BE49-F238E27FC236}">
              <a16:creationId xmlns:a16="http://schemas.microsoft.com/office/drawing/2014/main" id="{00000000-0008-0000-0C00-000056680900}"/>
            </a:ext>
          </a:extLst>
        </xdr:cNvPr>
        <xdr:cNvSpPr>
          <a:spLocks noChangeShapeType="1"/>
        </xdr:cNvSpPr>
      </xdr:nvSpPr>
      <xdr:spPr bwMode="auto">
        <a:xfrm>
          <a:off x="657225" y="2457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xdr:row>
      <xdr:rowOff>9525</xdr:rowOff>
    </xdr:from>
    <xdr:to>
      <xdr:col>11</xdr:col>
      <xdr:colOff>142875</xdr:colOff>
      <xdr:row>13</xdr:row>
      <xdr:rowOff>0</xdr:rowOff>
    </xdr:to>
    <xdr:sp macro="" textlink="">
      <xdr:nvSpPr>
        <xdr:cNvPr id="616535" name="AutoShape 2">
          <a:extLst>
            <a:ext uri="{FF2B5EF4-FFF2-40B4-BE49-F238E27FC236}">
              <a16:creationId xmlns:a16="http://schemas.microsoft.com/office/drawing/2014/main" id="{00000000-0008-0000-0C00-000057680900}"/>
            </a:ext>
          </a:extLst>
        </xdr:cNvPr>
        <xdr:cNvSpPr>
          <a:spLocks noChangeArrowheads="1"/>
        </xdr:cNvSpPr>
      </xdr:nvSpPr>
      <xdr:spPr bwMode="auto">
        <a:xfrm>
          <a:off x="485775" y="2105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19</xdr:row>
      <xdr:rowOff>123825</xdr:rowOff>
    </xdr:from>
    <xdr:to>
      <xdr:col>8</xdr:col>
      <xdr:colOff>895350</xdr:colOff>
      <xdr:row>19</xdr:row>
      <xdr:rowOff>123825</xdr:rowOff>
    </xdr:to>
    <xdr:sp macro="" textlink="">
      <xdr:nvSpPr>
        <xdr:cNvPr id="616536" name="Line 3">
          <a:extLst>
            <a:ext uri="{FF2B5EF4-FFF2-40B4-BE49-F238E27FC236}">
              <a16:creationId xmlns:a16="http://schemas.microsoft.com/office/drawing/2014/main" id="{00000000-0008-0000-0C00-000058680900}"/>
            </a:ext>
          </a:extLst>
        </xdr:cNvPr>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18</xdr:row>
      <xdr:rowOff>9525</xdr:rowOff>
    </xdr:from>
    <xdr:to>
      <xdr:col>11</xdr:col>
      <xdr:colOff>142875</xdr:colOff>
      <xdr:row>21</xdr:row>
      <xdr:rowOff>0</xdr:rowOff>
    </xdr:to>
    <xdr:sp macro="" textlink="">
      <xdr:nvSpPr>
        <xdr:cNvPr id="616537" name="AutoShape 4">
          <a:extLst>
            <a:ext uri="{FF2B5EF4-FFF2-40B4-BE49-F238E27FC236}">
              <a16:creationId xmlns:a16="http://schemas.microsoft.com/office/drawing/2014/main" id="{00000000-0008-0000-0C00-000059680900}"/>
            </a:ext>
          </a:extLst>
        </xdr:cNvPr>
        <xdr:cNvSpPr>
          <a:spLocks noChangeArrowheads="1"/>
        </xdr:cNvSpPr>
      </xdr:nvSpPr>
      <xdr:spPr bwMode="auto">
        <a:xfrm>
          <a:off x="485775" y="381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27</xdr:row>
      <xdr:rowOff>123825</xdr:rowOff>
    </xdr:from>
    <xdr:to>
      <xdr:col>8</xdr:col>
      <xdr:colOff>895350</xdr:colOff>
      <xdr:row>27</xdr:row>
      <xdr:rowOff>123825</xdr:rowOff>
    </xdr:to>
    <xdr:sp macro="" textlink="">
      <xdr:nvSpPr>
        <xdr:cNvPr id="616538" name="Line 5">
          <a:extLst>
            <a:ext uri="{FF2B5EF4-FFF2-40B4-BE49-F238E27FC236}">
              <a16:creationId xmlns:a16="http://schemas.microsoft.com/office/drawing/2014/main" id="{00000000-0008-0000-0C00-00005A680900}"/>
            </a:ext>
          </a:extLst>
        </xdr:cNvPr>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26</xdr:row>
      <xdr:rowOff>9525</xdr:rowOff>
    </xdr:from>
    <xdr:to>
      <xdr:col>11</xdr:col>
      <xdr:colOff>142875</xdr:colOff>
      <xdr:row>29</xdr:row>
      <xdr:rowOff>0</xdr:rowOff>
    </xdr:to>
    <xdr:sp macro="" textlink="">
      <xdr:nvSpPr>
        <xdr:cNvPr id="616539" name="AutoShape 6">
          <a:extLst>
            <a:ext uri="{FF2B5EF4-FFF2-40B4-BE49-F238E27FC236}">
              <a16:creationId xmlns:a16="http://schemas.microsoft.com/office/drawing/2014/main" id="{00000000-0008-0000-0C00-00005B680900}"/>
            </a:ext>
          </a:extLst>
        </xdr:cNvPr>
        <xdr:cNvSpPr>
          <a:spLocks noChangeArrowheads="1"/>
        </xdr:cNvSpPr>
      </xdr:nvSpPr>
      <xdr:spPr bwMode="auto">
        <a:xfrm>
          <a:off x="485775" y="553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37</xdr:row>
      <xdr:rowOff>123825</xdr:rowOff>
    </xdr:from>
    <xdr:to>
      <xdr:col>8</xdr:col>
      <xdr:colOff>895350</xdr:colOff>
      <xdr:row>37</xdr:row>
      <xdr:rowOff>123825</xdr:rowOff>
    </xdr:to>
    <xdr:sp macro="" textlink="">
      <xdr:nvSpPr>
        <xdr:cNvPr id="616540" name="Line 7">
          <a:extLst>
            <a:ext uri="{FF2B5EF4-FFF2-40B4-BE49-F238E27FC236}">
              <a16:creationId xmlns:a16="http://schemas.microsoft.com/office/drawing/2014/main" id="{00000000-0008-0000-0C00-00005C680900}"/>
            </a:ext>
          </a:extLst>
        </xdr:cNvPr>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36</xdr:row>
      <xdr:rowOff>9525</xdr:rowOff>
    </xdr:from>
    <xdr:to>
      <xdr:col>11</xdr:col>
      <xdr:colOff>142875</xdr:colOff>
      <xdr:row>39</xdr:row>
      <xdr:rowOff>0</xdr:rowOff>
    </xdr:to>
    <xdr:sp macro="" textlink="">
      <xdr:nvSpPr>
        <xdr:cNvPr id="616541" name="AutoShape 8">
          <a:extLst>
            <a:ext uri="{FF2B5EF4-FFF2-40B4-BE49-F238E27FC236}">
              <a16:creationId xmlns:a16="http://schemas.microsoft.com/office/drawing/2014/main" id="{00000000-0008-0000-0C00-00005D680900}"/>
            </a:ext>
          </a:extLst>
        </xdr:cNvPr>
        <xdr:cNvSpPr>
          <a:spLocks noChangeArrowheads="1"/>
        </xdr:cNvSpPr>
      </xdr:nvSpPr>
      <xdr:spPr bwMode="auto">
        <a:xfrm>
          <a:off x="485775" y="762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45</xdr:row>
      <xdr:rowOff>123825</xdr:rowOff>
    </xdr:from>
    <xdr:to>
      <xdr:col>8</xdr:col>
      <xdr:colOff>895350</xdr:colOff>
      <xdr:row>45</xdr:row>
      <xdr:rowOff>123825</xdr:rowOff>
    </xdr:to>
    <xdr:sp macro="" textlink="">
      <xdr:nvSpPr>
        <xdr:cNvPr id="616543" name="Line 11">
          <a:extLst>
            <a:ext uri="{FF2B5EF4-FFF2-40B4-BE49-F238E27FC236}">
              <a16:creationId xmlns:a16="http://schemas.microsoft.com/office/drawing/2014/main" id="{00000000-0008-0000-0C00-00005F680900}"/>
            </a:ext>
          </a:extLst>
        </xdr:cNvPr>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44</xdr:row>
      <xdr:rowOff>9525</xdr:rowOff>
    </xdr:from>
    <xdr:to>
      <xdr:col>11</xdr:col>
      <xdr:colOff>142875</xdr:colOff>
      <xdr:row>47</xdr:row>
      <xdr:rowOff>0</xdr:rowOff>
    </xdr:to>
    <xdr:sp macro="" textlink="">
      <xdr:nvSpPr>
        <xdr:cNvPr id="616544" name="AutoShape 12">
          <a:extLst>
            <a:ext uri="{FF2B5EF4-FFF2-40B4-BE49-F238E27FC236}">
              <a16:creationId xmlns:a16="http://schemas.microsoft.com/office/drawing/2014/main" id="{00000000-0008-0000-0C00-000060680900}"/>
            </a:ext>
          </a:extLst>
        </xdr:cNvPr>
        <xdr:cNvSpPr>
          <a:spLocks noChangeArrowheads="1"/>
        </xdr:cNvSpPr>
      </xdr:nvSpPr>
      <xdr:spPr bwMode="auto">
        <a:xfrm>
          <a:off x="485775" y="934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55</xdr:row>
      <xdr:rowOff>123825</xdr:rowOff>
    </xdr:from>
    <xdr:to>
      <xdr:col>8</xdr:col>
      <xdr:colOff>895350</xdr:colOff>
      <xdr:row>55</xdr:row>
      <xdr:rowOff>123825</xdr:rowOff>
    </xdr:to>
    <xdr:sp macro="" textlink="">
      <xdr:nvSpPr>
        <xdr:cNvPr id="616545" name="Line 13">
          <a:extLst>
            <a:ext uri="{FF2B5EF4-FFF2-40B4-BE49-F238E27FC236}">
              <a16:creationId xmlns:a16="http://schemas.microsoft.com/office/drawing/2014/main" id="{00000000-0008-0000-0C00-000061680900}"/>
            </a:ext>
          </a:extLst>
        </xdr:cNvPr>
        <xdr:cNvSpPr>
          <a:spLocks noChangeShapeType="1"/>
        </xdr:cNvSpPr>
      </xdr:nvSpPr>
      <xdr:spPr bwMode="auto">
        <a:xfrm>
          <a:off x="657225" y="1179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54</xdr:row>
      <xdr:rowOff>9525</xdr:rowOff>
    </xdr:from>
    <xdr:to>
      <xdr:col>11</xdr:col>
      <xdr:colOff>142875</xdr:colOff>
      <xdr:row>57</xdr:row>
      <xdr:rowOff>0</xdr:rowOff>
    </xdr:to>
    <xdr:sp macro="" textlink="">
      <xdr:nvSpPr>
        <xdr:cNvPr id="616546" name="AutoShape 14">
          <a:extLst>
            <a:ext uri="{FF2B5EF4-FFF2-40B4-BE49-F238E27FC236}">
              <a16:creationId xmlns:a16="http://schemas.microsoft.com/office/drawing/2014/main" id="{00000000-0008-0000-0C00-000062680900}"/>
            </a:ext>
          </a:extLst>
        </xdr:cNvPr>
        <xdr:cNvSpPr>
          <a:spLocks noChangeArrowheads="1"/>
        </xdr:cNvSpPr>
      </xdr:nvSpPr>
      <xdr:spPr bwMode="auto">
        <a:xfrm>
          <a:off x="485775" y="1143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63</xdr:row>
      <xdr:rowOff>123825</xdr:rowOff>
    </xdr:from>
    <xdr:to>
      <xdr:col>8</xdr:col>
      <xdr:colOff>895350</xdr:colOff>
      <xdr:row>63</xdr:row>
      <xdr:rowOff>123825</xdr:rowOff>
    </xdr:to>
    <xdr:sp macro="" textlink="">
      <xdr:nvSpPr>
        <xdr:cNvPr id="616547" name="Line 15">
          <a:extLst>
            <a:ext uri="{FF2B5EF4-FFF2-40B4-BE49-F238E27FC236}">
              <a16:creationId xmlns:a16="http://schemas.microsoft.com/office/drawing/2014/main" id="{00000000-0008-0000-0C00-000063680900}"/>
            </a:ext>
          </a:extLst>
        </xdr:cNvPr>
        <xdr:cNvSpPr>
          <a:spLocks noChangeShapeType="1"/>
        </xdr:cNvSpPr>
      </xdr:nvSpPr>
      <xdr:spPr bwMode="auto">
        <a:xfrm>
          <a:off x="657225" y="1350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62</xdr:row>
      <xdr:rowOff>9525</xdr:rowOff>
    </xdr:from>
    <xdr:to>
      <xdr:col>11</xdr:col>
      <xdr:colOff>142875</xdr:colOff>
      <xdr:row>65</xdr:row>
      <xdr:rowOff>0</xdr:rowOff>
    </xdr:to>
    <xdr:sp macro="" textlink="">
      <xdr:nvSpPr>
        <xdr:cNvPr id="616548" name="AutoShape 16">
          <a:extLst>
            <a:ext uri="{FF2B5EF4-FFF2-40B4-BE49-F238E27FC236}">
              <a16:creationId xmlns:a16="http://schemas.microsoft.com/office/drawing/2014/main" id="{00000000-0008-0000-0C00-000064680900}"/>
            </a:ext>
          </a:extLst>
        </xdr:cNvPr>
        <xdr:cNvSpPr>
          <a:spLocks noChangeArrowheads="1"/>
        </xdr:cNvSpPr>
      </xdr:nvSpPr>
      <xdr:spPr bwMode="auto">
        <a:xfrm>
          <a:off x="485775" y="1315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71</xdr:row>
      <xdr:rowOff>123825</xdr:rowOff>
    </xdr:from>
    <xdr:to>
      <xdr:col>8</xdr:col>
      <xdr:colOff>895350</xdr:colOff>
      <xdr:row>71</xdr:row>
      <xdr:rowOff>123825</xdr:rowOff>
    </xdr:to>
    <xdr:sp macro="" textlink="">
      <xdr:nvSpPr>
        <xdr:cNvPr id="616549" name="Line 17">
          <a:extLst>
            <a:ext uri="{FF2B5EF4-FFF2-40B4-BE49-F238E27FC236}">
              <a16:creationId xmlns:a16="http://schemas.microsoft.com/office/drawing/2014/main" id="{00000000-0008-0000-0C00-000065680900}"/>
            </a:ext>
          </a:extLst>
        </xdr:cNvPr>
        <xdr:cNvSpPr>
          <a:spLocks noChangeShapeType="1"/>
        </xdr:cNvSpPr>
      </xdr:nvSpPr>
      <xdr:spPr bwMode="auto">
        <a:xfrm>
          <a:off x="657225" y="15220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70</xdr:row>
      <xdr:rowOff>9525</xdr:rowOff>
    </xdr:from>
    <xdr:to>
      <xdr:col>11</xdr:col>
      <xdr:colOff>142875</xdr:colOff>
      <xdr:row>73</xdr:row>
      <xdr:rowOff>0</xdr:rowOff>
    </xdr:to>
    <xdr:sp macro="" textlink="">
      <xdr:nvSpPr>
        <xdr:cNvPr id="616550" name="AutoShape 18">
          <a:extLst>
            <a:ext uri="{FF2B5EF4-FFF2-40B4-BE49-F238E27FC236}">
              <a16:creationId xmlns:a16="http://schemas.microsoft.com/office/drawing/2014/main" id="{00000000-0008-0000-0C00-000066680900}"/>
            </a:ext>
          </a:extLst>
        </xdr:cNvPr>
        <xdr:cNvSpPr>
          <a:spLocks noChangeArrowheads="1"/>
        </xdr:cNvSpPr>
      </xdr:nvSpPr>
      <xdr:spPr bwMode="auto">
        <a:xfrm>
          <a:off x="485775" y="14868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81</xdr:row>
      <xdr:rowOff>123825</xdr:rowOff>
    </xdr:from>
    <xdr:to>
      <xdr:col>8</xdr:col>
      <xdr:colOff>895350</xdr:colOff>
      <xdr:row>81</xdr:row>
      <xdr:rowOff>123825</xdr:rowOff>
    </xdr:to>
    <xdr:sp macro="" textlink="">
      <xdr:nvSpPr>
        <xdr:cNvPr id="616604" name="Line 13">
          <a:extLst>
            <a:ext uri="{FF2B5EF4-FFF2-40B4-BE49-F238E27FC236}">
              <a16:creationId xmlns:a16="http://schemas.microsoft.com/office/drawing/2014/main" id="{00000000-0008-0000-0C00-00009C680900}"/>
            </a:ext>
          </a:extLst>
        </xdr:cNvPr>
        <xdr:cNvSpPr>
          <a:spLocks noChangeShapeType="1"/>
        </xdr:cNvSpPr>
      </xdr:nvSpPr>
      <xdr:spPr bwMode="auto">
        <a:xfrm>
          <a:off x="657225" y="1731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80</xdr:row>
      <xdr:rowOff>9525</xdr:rowOff>
    </xdr:from>
    <xdr:to>
      <xdr:col>11</xdr:col>
      <xdr:colOff>142875</xdr:colOff>
      <xdr:row>83</xdr:row>
      <xdr:rowOff>0</xdr:rowOff>
    </xdr:to>
    <xdr:sp macro="" textlink="">
      <xdr:nvSpPr>
        <xdr:cNvPr id="616605" name="AutoShape 14">
          <a:extLst>
            <a:ext uri="{FF2B5EF4-FFF2-40B4-BE49-F238E27FC236}">
              <a16:creationId xmlns:a16="http://schemas.microsoft.com/office/drawing/2014/main" id="{00000000-0008-0000-0C00-00009D680900}"/>
            </a:ext>
          </a:extLst>
        </xdr:cNvPr>
        <xdr:cNvSpPr>
          <a:spLocks noChangeArrowheads="1"/>
        </xdr:cNvSpPr>
      </xdr:nvSpPr>
      <xdr:spPr bwMode="auto">
        <a:xfrm>
          <a:off x="485775" y="1696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90</xdr:row>
      <xdr:rowOff>123825</xdr:rowOff>
    </xdr:from>
    <xdr:to>
      <xdr:col>8</xdr:col>
      <xdr:colOff>895350</xdr:colOff>
      <xdr:row>90</xdr:row>
      <xdr:rowOff>123825</xdr:rowOff>
    </xdr:to>
    <xdr:sp macro="" textlink="">
      <xdr:nvSpPr>
        <xdr:cNvPr id="616606" name="Line 15">
          <a:extLst>
            <a:ext uri="{FF2B5EF4-FFF2-40B4-BE49-F238E27FC236}">
              <a16:creationId xmlns:a16="http://schemas.microsoft.com/office/drawing/2014/main" id="{00000000-0008-0000-0C00-00009E680900}"/>
            </a:ext>
          </a:extLst>
        </xdr:cNvPr>
        <xdr:cNvSpPr>
          <a:spLocks noChangeShapeType="1"/>
        </xdr:cNvSpPr>
      </xdr:nvSpPr>
      <xdr:spPr bwMode="auto">
        <a:xfrm>
          <a:off x="657225" y="19030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89</xdr:row>
      <xdr:rowOff>9525</xdr:rowOff>
    </xdr:from>
    <xdr:to>
      <xdr:col>11</xdr:col>
      <xdr:colOff>142875</xdr:colOff>
      <xdr:row>92</xdr:row>
      <xdr:rowOff>0</xdr:rowOff>
    </xdr:to>
    <xdr:sp macro="" textlink="">
      <xdr:nvSpPr>
        <xdr:cNvPr id="616607" name="AutoShape 16">
          <a:extLst>
            <a:ext uri="{FF2B5EF4-FFF2-40B4-BE49-F238E27FC236}">
              <a16:creationId xmlns:a16="http://schemas.microsoft.com/office/drawing/2014/main" id="{00000000-0008-0000-0C00-00009F680900}"/>
            </a:ext>
          </a:extLst>
        </xdr:cNvPr>
        <xdr:cNvSpPr>
          <a:spLocks noChangeArrowheads="1"/>
        </xdr:cNvSpPr>
      </xdr:nvSpPr>
      <xdr:spPr bwMode="auto">
        <a:xfrm>
          <a:off x="485775" y="18678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98</xdr:row>
      <xdr:rowOff>123825</xdr:rowOff>
    </xdr:from>
    <xdr:to>
      <xdr:col>8</xdr:col>
      <xdr:colOff>895350</xdr:colOff>
      <xdr:row>98</xdr:row>
      <xdr:rowOff>123825</xdr:rowOff>
    </xdr:to>
    <xdr:sp macro="" textlink="">
      <xdr:nvSpPr>
        <xdr:cNvPr id="616608" name="Line 17">
          <a:extLst>
            <a:ext uri="{FF2B5EF4-FFF2-40B4-BE49-F238E27FC236}">
              <a16:creationId xmlns:a16="http://schemas.microsoft.com/office/drawing/2014/main" id="{00000000-0008-0000-0C00-0000A0680900}"/>
            </a:ext>
          </a:extLst>
        </xdr:cNvPr>
        <xdr:cNvSpPr>
          <a:spLocks noChangeShapeType="1"/>
        </xdr:cNvSpPr>
      </xdr:nvSpPr>
      <xdr:spPr bwMode="auto">
        <a:xfrm>
          <a:off x="657225" y="20745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97</xdr:row>
      <xdr:rowOff>9525</xdr:rowOff>
    </xdr:from>
    <xdr:to>
      <xdr:col>11</xdr:col>
      <xdr:colOff>142875</xdr:colOff>
      <xdr:row>100</xdr:row>
      <xdr:rowOff>0</xdr:rowOff>
    </xdr:to>
    <xdr:sp macro="" textlink="">
      <xdr:nvSpPr>
        <xdr:cNvPr id="616609" name="AutoShape 18">
          <a:extLst>
            <a:ext uri="{FF2B5EF4-FFF2-40B4-BE49-F238E27FC236}">
              <a16:creationId xmlns:a16="http://schemas.microsoft.com/office/drawing/2014/main" id="{00000000-0008-0000-0C00-0000A1680900}"/>
            </a:ext>
          </a:extLst>
        </xdr:cNvPr>
        <xdr:cNvSpPr>
          <a:spLocks noChangeArrowheads="1"/>
        </xdr:cNvSpPr>
      </xdr:nvSpPr>
      <xdr:spPr bwMode="auto">
        <a:xfrm>
          <a:off x="485775" y="20393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0</xdr:row>
      <xdr:rowOff>0</xdr:rowOff>
    </xdr:from>
    <xdr:to>
      <xdr:col>23</xdr:col>
      <xdr:colOff>9525</xdr:colOff>
      <xdr:row>0</xdr:row>
      <xdr:rowOff>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1987550" y="0"/>
          <a:ext cx="2733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3" name="Line 2">
          <a:extLst>
            <a:ext uri="{FF2B5EF4-FFF2-40B4-BE49-F238E27FC236}">
              <a16:creationId xmlns:a16="http://schemas.microsoft.com/office/drawing/2014/main" id="{00000000-0008-0000-1200-000003000000}"/>
            </a:ext>
          </a:extLst>
        </xdr:cNvPr>
        <xdr:cNvSpPr>
          <a:spLocks noChangeShapeType="1"/>
        </xdr:cNvSpPr>
      </xdr:nvSpPr>
      <xdr:spPr bwMode="auto">
        <a:xfrm>
          <a:off x="7435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4" name="Line 3">
          <a:extLst>
            <a:ext uri="{FF2B5EF4-FFF2-40B4-BE49-F238E27FC236}">
              <a16:creationId xmlns:a16="http://schemas.microsoft.com/office/drawing/2014/main" id="{00000000-0008-0000-1200-000004000000}"/>
            </a:ext>
          </a:extLst>
        </xdr:cNvPr>
        <xdr:cNvSpPr>
          <a:spLocks noChangeShapeType="1"/>
        </xdr:cNvSpPr>
      </xdr:nvSpPr>
      <xdr:spPr bwMode="auto">
        <a:xfrm>
          <a:off x="19875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5" name="Line 4">
          <a:extLst>
            <a:ext uri="{FF2B5EF4-FFF2-40B4-BE49-F238E27FC236}">
              <a16:creationId xmlns:a16="http://schemas.microsoft.com/office/drawing/2014/main" id="{00000000-0008-0000-1200-000005000000}"/>
            </a:ext>
          </a:extLst>
        </xdr:cNvPr>
        <xdr:cNvSpPr>
          <a:spLocks noChangeShapeType="1"/>
        </xdr:cNvSpPr>
      </xdr:nvSpPr>
      <xdr:spPr bwMode="auto">
        <a:xfrm>
          <a:off x="19875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6" name="Line 5">
          <a:extLst>
            <a:ext uri="{FF2B5EF4-FFF2-40B4-BE49-F238E27FC236}">
              <a16:creationId xmlns:a16="http://schemas.microsoft.com/office/drawing/2014/main" id="{00000000-0008-0000-1200-000006000000}"/>
            </a:ext>
          </a:extLst>
        </xdr:cNvPr>
        <xdr:cNvSpPr>
          <a:spLocks noChangeShapeType="1"/>
        </xdr:cNvSpPr>
      </xdr:nvSpPr>
      <xdr:spPr bwMode="auto">
        <a:xfrm>
          <a:off x="19875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7" name="Line 6">
          <a:extLst>
            <a:ext uri="{FF2B5EF4-FFF2-40B4-BE49-F238E27FC236}">
              <a16:creationId xmlns:a16="http://schemas.microsoft.com/office/drawing/2014/main" id="{00000000-0008-0000-1200-000007000000}"/>
            </a:ext>
          </a:extLst>
        </xdr:cNvPr>
        <xdr:cNvSpPr>
          <a:spLocks noChangeShapeType="1"/>
        </xdr:cNvSpPr>
      </xdr:nvSpPr>
      <xdr:spPr bwMode="auto">
        <a:xfrm>
          <a:off x="7435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8" name="Line 7">
          <a:extLst>
            <a:ext uri="{FF2B5EF4-FFF2-40B4-BE49-F238E27FC236}">
              <a16:creationId xmlns:a16="http://schemas.microsoft.com/office/drawing/2014/main" id="{00000000-0008-0000-1200-000008000000}"/>
            </a:ext>
          </a:extLst>
        </xdr:cNvPr>
        <xdr:cNvSpPr>
          <a:spLocks noChangeShapeType="1"/>
        </xdr:cNvSpPr>
      </xdr:nvSpPr>
      <xdr:spPr bwMode="auto">
        <a:xfrm>
          <a:off x="7435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9" name="Line 8">
          <a:extLst>
            <a:ext uri="{FF2B5EF4-FFF2-40B4-BE49-F238E27FC236}">
              <a16:creationId xmlns:a16="http://schemas.microsoft.com/office/drawing/2014/main" id="{00000000-0008-0000-1200-000009000000}"/>
            </a:ext>
          </a:extLst>
        </xdr:cNvPr>
        <xdr:cNvSpPr>
          <a:spLocks noChangeShapeType="1"/>
        </xdr:cNvSpPr>
      </xdr:nvSpPr>
      <xdr:spPr bwMode="auto">
        <a:xfrm>
          <a:off x="19875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0</xdr:row>
      <xdr:rowOff>0</xdr:rowOff>
    </xdr:from>
    <xdr:to>
      <xdr:col>23</xdr:col>
      <xdr:colOff>9525</xdr:colOff>
      <xdr:row>0</xdr:row>
      <xdr:rowOff>0</xdr:rowOff>
    </xdr:to>
    <xdr:sp macro="" textlink="">
      <xdr:nvSpPr>
        <xdr:cNvPr id="2" name="Line 6">
          <a:extLst>
            <a:ext uri="{FF2B5EF4-FFF2-40B4-BE49-F238E27FC236}">
              <a16:creationId xmlns:a16="http://schemas.microsoft.com/office/drawing/2014/main" id="{00000000-0008-0000-1300-000002000000}"/>
            </a:ext>
          </a:extLst>
        </xdr:cNvPr>
        <xdr:cNvSpPr>
          <a:spLocks noChangeShapeType="1"/>
        </xdr:cNvSpPr>
      </xdr:nvSpPr>
      <xdr:spPr bwMode="auto">
        <a:xfrm>
          <a:off x="1974850" y="0"/>
          <a:ext cx="2733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3" name="Line 7">
          <a:extLst>
            <a:ext uri="{FF2B5EF4-FFF2-40B4-BE49-F238E27FC236}">
              <a16:creationId xmlns:a16="http://schemas.microsoft.com/office/drawing/2014/main" id="{00000000-0008-0000-1300-000003000000}"/>
            </a:ext>
          </a:extLst>
        </xdr:cNvPr>
        <xdr:cNvSpPr>
          <a:spLocks noChangeShapeType="1"/>
        </xdr:cNvSpPr>
      </xdr:nvSpPr>
      <xdr:spPr bwMode="auto">
        <a:xfrm>
          <a:off x="72136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4" name="Line 12">
          <a:extLst>
            <a:ext uri="{FF2B5EF4-FFF2-40B4-BE49-F238E27FC236}">
              <a16:creationId xmlns:a16="http://schemas.microsoft.com/office/drawing/2014/main" id="{00000000-0008-0000-1300-000004000000}"/>
            </a:ext>
          </a:extLst>
        </xdr:cNvPr>
        <xdr:cNvSpPr>
          <a:spLocks noChangeShapeType="1"/>
        </xdr:cNvSpPr>
      </xdr:nvSpPr>
      <xdr:spPr bwMode="auto">
        <a:xfrm>
          <a:off x="72136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5" name="Line 13">
          <a:extLst>
            <a:ext uri="{FF2B5EF4-FFF2-40B4-BE49-F238E27FC236}">
              <a16:creationId xmlns:a16="http://schemas.microsoft.com/office/drawing/2014/main" id="{00000000-0008-0000-1300-000005000000}"/>
            </a:ext>
          </a:extLst>
        </xdr:cNvPr>
        <xdr:cNvSpPr>
          <a:spLocks noChangeShapeType="1"/>
        </xdr:cNvSpPr>
      </xdr:nvSpPr>
      <xdr:spPr bwMode="auto">
        <a:xfrm>
          <a:off x="19748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6" name="Line 15">
          <a:extLst>
            <a:ext uri="{FF2B5EF4-FFF2-40B4-BE49-F238E27FC236}">
              <a16:creationId xmlns:a16="http://schemas.microsoft.com/office/drawing/2014/main" id="{00000000-0008-0000-1300-000006000000}"/>
            </a:ext>
          </a:extLst>
        </xdr:cNvPr>
        <xdr:cNvSpPr>
          <a:spLocks noChangeShapeType="1"/>
        </xdr:cNvSpPr>
      </xdr:nvSpPr>
      <xdr:spPr bwMode="auto">
        <a:xfrm>
          <a:off x="19748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5</xdr:row>
      <xdr:rowOff>0</xdr:rowOff>
    </xdr:from>
    <xdr:to>
      <xdr:col>35</xdr:col>
      <xdr:colOff>0</xdr:colOff>
      <xdr:row>6</xdr:row>
      <xdr:rowOff>0</xdr:rowOff>
    </xdr:to>
    <xdr:sp macro="" textlink="">
      <xdr:nvSpPr>
        <xdr:cNvPr id="7" name="Line 16">
          <a:extLst>
            <a:ext uri="{FF2B5EF4-FFF2-40B4-BE49-F238E27FC236}">
              <a16:creationId xmlns:a16="http://schemas.microsoft.com/office/drawing/2014/main" id="{00000000-0008-0000-1300-000007000000}"/>
            </a:ext>
          </a:extLst>
        </xdr:cNvPr>
        <xdr:cNvSpPr>
          <a:spLocks noChangeShapeType="1"/>
        </xdr:cNvSpPr>
      </xdr:nvSpPr>
      <xdr:spPr bwMode="auto">
        <a:xfrm>
          <a:off x="7213600" y="128270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8" name="Line 17">
          <a:extLst>
            <a:ext uri="{FF2B5EF4-FFF2-40B4-BE49-F238E27FC236}">
              <a16:creationId xmlns:a16="http://schemas.microsoft.com/office/drawing/2014/main" id="{00000000-0008-0000-1300-000008000000}"/>
            </a:ext>
          </a:extLst>
        </xdr:cNvPr>
        <xdr:cNvSpPr>
          <a:spLocks noChangeShapeType="1"/>
        </xdr:cNvSpPr>
      </xdr:nvSpPr>
      <xdr:spPr bwMode="auto">
        <a:xfrm>
          <a:off x="72136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9" name="Line 18">
          <a:extLst>
            <a:ext uri="{FF2B5EF4-FFF2-40B4-BE49-F238E27FC236}">
              <a16:creationId xmlns:a16="http://schemas.microsoft.com/office/drawing/2014/main" id="{00000000-0008-0000-1300-000009000000}"/>
            </a:ext>
          </a:extLst>
        </xdr:cNvPr>
        <xdr:cNvSpPr>
          <a:spLocks noChangeShapeType="1"/>
        </xdr:cNvSpPr>
      </xdr:nvSpPr>
      <xdr:spPr bwMode="auto">
        <a:xfrm>
          <a:off x="72136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5</xdr:row>
      <xdr:rowOff>0</xdr:rowOff>
    </xdr:from>
    <xdr:to>
      <xdr:col>35</xdr:col>
      <xdr:colOff>0</xdr:colOff>
      <xdr:row>6</xdr:row>
      <xdr:rowOff>0</xdr:rowOff>
    </xdr:to>
    <xdr:sp macro="" textlink="">
      <xdr:nvSpPr>
        <xdr:cNvPr id="10" name="Line 16">
          <a:extLst>
            <a:ext uri="{FF2B5EF4-FFF2-40B4-BE49-F238E27FC236}">
              <a16:creationId xmlns:a16="http://schemas.microsoft.com/office/drawing/2014/main" id="{00000000-0008-0000-1300-00000A000000}"/>
            </a:ext>
          </a:extLst>
        </xdr:cNvPr>
        <xdr:cNvSpPr>
          <a:spLocks noChangeShapeType="1"/>
        </xdr:cNvSpPr>
      </xdr:nvSpPr>
      <xdr:spPr bwMode="auto">
        <a:xfrm>
          <a:off x="7213600" y="128270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23</xdr:col>
      <xdr:colOff>0</xdr:colOff>
      <xdr:row>35</xdr:row>
      <xdr:rowOff>0</xdr:rowOff>
    </xdr:to>
    <xdr:sp macro="" textlink="">
      <xdr:nvSpPr>
        <xdr:cNvPr id="11" name="Line 16">
          <a:extLst>
            <a:ext uri="{FF2B5EF4-FFF2-40B4-BE49-F238E27FC236}">
              <a16:creationId xmlns:a16="http://schemas.microsoft.com/office/drawing/2014/main" id="{00000000-0008-0000-1300-00000B000000}"/>
            </a:ext>
          </a:extLst>
        </xdr:cNvPr>
        <xdr:cNvSpPr>
          <a:spLocks noChangeShapeType="1"/>
        </xdr:cNvSpPr>
      </xdr:nvSpPr>
      <xdr:spPr bwMode="auto">
        <a:xfrm>
          <a:off x="1974850" y="8426450"/>
          <a:ext cx="272415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23</xdr:col>
      <xdr:colOff>0</xdr:colOff>
      <xdr:row>35</xdr:row>
      <xdr:rowOff>0</xdr:rowOff>
    </xdr:to>
    <xdr:sp macro="" textlink="">
      <xdr:nvSpPr>
        <xdr:cNvPr id="12" name="Line 16">
          <a:extLst>
            <a:ext uri="{FF2B5EF4-FFF2-40B4-BE49-F238E27FC236}">
              <a16:creationId xmlns:a16="http://schemas.microsoft.com/office/drawing/2014/main" id="{177BB1A2-7556-42DD-8C37-6DAD6734C52A}"/>
            </a:ext>
          </a:extLst>
        </xdr:cNvPr>
        <xdr:cNvSpPr>
          <a:spLocks noChangeShapeType="1"/>
        </xdr:cNvSpPr>
      </xdr:nvSpPr>
      <xdr:spPr bwMode="auto">
        <a:xfrm>
          <a:off x="2114550" y="9572625"/>
          <a:ext cx="29718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0</xdr:row>
      <xdr:rowOff>0</xdr:rowOff>
    </xdr:from>
    <xdr:to>
      <xdr:col>25</xdr:col>
      <xdr:colOff>9525</xdr:colOff>
      <xdr:row>0</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2406650" y="0"/>
          <a:ext cx="2733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3" name="Line 2">
          <a:extLst>
            <a:ext uri="{FF2B5EF4-FFF2-40B4-BE49-F238E27FC236}">
              <a16:creationId xmlns:a16="http://schemas.microsoft.com/office/drawing/2014/main" id="{00000000-0008-0000-1400-000003000000}"/>
            </a:ext>
          </a:extLst>
        </xdr:cNvPr>
        <xdr:cNvSpPr>
          <a:spLocks noChangeShapeType="1"/>
        </xdr:cNvSpPr>
      </xdr:nvSpPr>
      <xdr:spPr bwMode="auto">
        <a:xfrm>
          <a:off x="7854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4" name="Line 3">
          <a:extLst>
            <a:ext uri="{FF2B5EF4-FFF2-40B4-BE49-F238E27FC236}">
              <a16:creationId xmlns:a16="http://schemas.microsoft.com/office/drawing/2014/main" id="{00000000-0008-0000-1400-000004000000}"/>
            </a:ext>
          </a:extLst>
        </xdr:cNvPr>
        <xdr:cNvSpPr>
          <a:spLocks noChangeShapeType="1"/>
        </xdr:cNvSpPr>
      </xdr:nvSpPr>
      <xdr:spPr bwMode="auto">
        <a:xfrm>
          <a:off x="24066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5" name="Line 4">
          <a:extLst>
            <a:ext uri="{FF2B5EF4-FFF2-40B4-BE49-F238E27FC236}">
              <a16:creationId xmlns:a16="http://schemas.microsoft.com/office/drawing/2014/main" id="{00000000-0008-0000-1400-000005000000}"/>
            </a:ext>
          </a:extLst>
        </xdr:cNvPr>
        <xdr:cNvSpPr>
          <a:spLocks noChangeShapeType="1"/>
        </xdr:cNvSpPr>
      </xdr:nvSpPr>
      <xdr:spPr bwMode="auto">
        <a:xfrm>
          <a:off x="24066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6" name="Line 5">
          <a:extLst>
            <a:ext uri="{FF2B5EF4-FFF2-40B4-BE49-F238E27FC236}">
              <a16:creationId xmlns:a16="http://schemas.microsoft.com/office/drawing/2014/main" id="{00000000-0008-0000-1400-000006000000}"/>
            </a:ext>
          </a:extLst>
        </xdr:cNvPr>
        <xdr:cNvSpPr>
          <a:spLocks noChangeShapeType="1"/>
        </xdr:cNvSpPr>
      </xdr:nvSpPr>
      <xdr:spPr bwMode="auto">
        <a:xfrm>
          <a:off x="24066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7" name="Line 6">
          <a:extLst>
            <a:ext uri="{FF2B5EF4-FFF2-40B4-BE49-F238E27FC236}">
              <a16:creationId xmlns:a16="http://schemas.microsoft.com/office/drawing/2014/main" id="{00000000-0008-0000-1400-000007000000}"/>
            </a:ext>
          </a:extLst>
        </xdr:cNvPr>
        <xdr:cNvSpPr>
          <a:spLocks noChangeShapeType="1"/>
        </xdr:cNvSpPr>
      </xdr:nvSpPr>
      <xdr:spPr bwMode="auto">
        <a:xfrm>
          <a:off x="7854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8" name="Line 7">
          <a:extLst>
            <a:ext uri="{FF2B5EF4-FFF2-40B4-BE49-F238E27FC236}">
              <a16:creationId xmlns:a16="http://schemas.microsoft.com/office/drawing/2014/main" id="{00000000-0008-0000-1400-000008000000}"/>
            </a:ext>
          </a:extLst>
        </xdr:cNvPr>
        <xdr:cNvSpPr>
          <a:spLocks noChangeShapeType="1"/>
        </xdr:cNvSpPr>
      </xdr:nvSpPr>
      <xdr:spPr bwMode="auto">
        <a:xfrm>
          <a:off x="7854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9" name="Line 8">
          <a:extLst>
            <a:ext uri="{FF2B5EF4-FFF2-40B4-BE49-F238E27FC236}">
              <a16:creationId xmlns:a16="http://schemas.microsoft.com/office/drawing/2014/main" id="{00000000-0008-0000-1400-000009000000}"/>
            </a:ext>
          </a:extLst>
        </xdr:cNvPr>
        <xdr:cNvSpPr>
          <a:spLocks noChangeShapeType="1"/>
        </xdr:cNvSpPr>
      </xdr:nvSpPr>
      <xdr:spPr bwMode="auto">
        <a:xfrm>
          <a:off x="24066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66675</xdr:colOff>
      <xdr:row>23</xdr:row>
      <xdr:rowOff>0</xdr:rowOff>
    </xdr:from>
    <xdr:to>
      <xdr:col>37</xdr:col>
      <xdr:colOff>180975</xdr:colOff>
      <xdr:row>25</xdr:row>
      <xdr:rowOff>0</xdr:rowOff>
    </xdr:to>
    <xdr:sp macro="" textlink="">
      <xdr:nvSpPr>
        <xdr:cNvPr id="2" name="大かっこ 1">
          <a:extLst>
            <a:ext uri="{FF2B5EF4-FFF2-40B4-BE49-F238E27FC236}">
              <a16:creationId xmlns:a16="http://schemas.microsoft.com/office/drawing/2014/main" id="{00000000-0008-0000-1500-000002000000}"/>
            </a:ext>
          </a:extLst>
        </xdr:cNvPr>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3" name="下矢印 3">
          <a:extLst>
            <a:ext uri="{FF2B5EF4-FFF2-40B4-BE49-F238E27FC236}">
              <a16:creationId xmlns:a16="http://schemas.microsoft.com/office/drawing/2014/main" id="{00000000-0008-0000-1500-000003000000}"/>
            </a:ext>
          </a:extLst>
        </xdr:cNvPr>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4" name="左大かっこ 4">
          <a:extLst>
            <a:ext uri="{FF2B5EF4-FFF2-40B4-BE49-F238E27FC236}">
              <a16:creationId xmlns:a16="http://schemas.microsoft.com/office/drawing/2014/main" id="{00000000-0008-0000-1500-000004000000}"/>
            </a:ext>
          </a:extLst>
        </xdr:cNvPr>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5" name="大かっこ 4">
          <a:extLst>
            <a:ext uri="{FF2B5EF4-FFF2-40B4-BE49-F238E27FC236}">
              <a16:creationId xmlns:a16="http://schemas.microsoft.com/office/drawing/2014/main" id="{00000000-0008-0000-1500-000005000000}"/>
            </a:ext>
          </a:extLst>
        </xdr:cNvPr>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6" name="下矢印 3">
          <a:extLst>
            <a:ext uri="{FF2B5EF4-FFF2-40B4-BE49-F238E27FC236}">
              <a16:creationId xmlns:a16="http://schemas.microsoft.com/office/drawing/2014/main" id="{00000000-0008-0000-1500-000006000000}"/>
            </a:ext>
          </a:extLst>
        </xdr:cNvPr>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7" name="左大かっこ 4">
          <a:extLst>
            <a:ext uri="{FF2B5EF4-FFF2-40B4-BE49-F238E27FC236}">
              <a16:creationId xmlns:a16="http://schemas.microsoft.com/office/drawing/2014/main" id="{00000000-0008-0000-1500-000007000000}"/>
            </a:ext>
          </a:extLst>
        </xdr:cNvPr>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8" name="大かっこ 7">
          <a:extLst>
            <a:ext uri="{FF2B5EF4-FFF2-40B4-BE49-F238E27FC236}">
              <a16:creationId xmlns:a16="http://schemas.microsoft.com/office/drawing/2014/main" id="{00000000-0008-0000-1500-000008000000}"/>
            </a:ext>
          </a:extLst>
        </xdr:cNvPr>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9" name="下矢印 3">
          <a:extLst>
            <a:ext uri="{FF2B5EF4-FFF2-40B4-BE49-F238E27FC236}">
              <a16:creationId xmlns:a16="http://schemas.microsoft.com/office/drawing/2014/main" id="{00000000-0008-0000-1500-000009000000}"/>
            </a:ext>
          </a:extLst>
        </xdr:cNvPr>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10" name="左大かっこ 4">
          <a:extLst>
            <a:ext uri="{FF2B5EF4-FFF2-40B4-BE49-F238E27FC236}">
              <a16:creationId xmlns:a16="http://schemas.microsoft.com/office/drawing/2014/main" id="{00000000-0008-0000-1500-00000A000000}"/>
            </a:ext>
          </a:extLst>
        </xdr:cNvPr>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40</xdr:row>
      <xdr:rowOff>0</xdr:rowOff>
    </xdr:from>
    <xdr:to>
      <xdr:col>37</xdr:col>
      <xdr:colOff>180975</xdr:colOff>
      <xdr:row>42</xdr:row>
      <xdr:rowOff>0</xdr:rowOff>
    </xdr:to>
    <xdr:sp macro="" textlink="">
      <xdr:nvSpPr>
        <xdr:cNvPr id="11" name="大かっこ 10">
          <a:extLst>
            <a:ext uri="{FF2B5EF4-FFF2-40B4-BE49-F238E27FC236}">
              <a16:creationId xmlns:a16="http://schemas.microsoft.com/office/drawing/2014/main" id="{00000000-0008-0000-1500-00000B000000}"/>
            </a:ext>
          </a:extLst>
        </xdr:cNvPr>
        <xdr:cNvSpPr>
          <a:spLocks noChangeArrowheads="1"/>
        </xdr:cNvSpPr>
      </xdr:nvSpPr>
      <xdr:spPr bwMode="auto">
        <a:xfrm>
          <a:off x="4829175" y="674370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36</xdr:row>
      <xdr:rowOff>142875</xdr:rowOff>
    </xdr:from>
    <xdr:to>
      <xdr:col>20</xdr:col>
      <xdr:colOff>47625</xdr:colOff>
      <xdr:row>39</xdr:row>
      <xdr:rowOff>152400</xdr:rowOff>
    </xdr:to>
    <xdr:sp macro="" textlink="">
      <xdr:nvSpPr>
        <xdr:cNvPr id="12" name="下矢印 3">
          <a:extLst>
            <a:ext uri="{FF2B5EF4-FFF2-40B4-BE49-F238E27FC236}">
              <a16:creationId xmlns:a16="http://schemas.microsoft.com/office/drawing/2014/main" id="{00000000-0008-0000-1500-00000C000000}"/>
            </a:ext>
          </a:extLst>
        </xdr:cNvPr>
        <xdr:cNvSpPr>
          <a:spLocks noChangeArrowheads="1"/>
        </xdr:cNvSpPr>
      </xdr:nvSpPr>
      <xdr:spPr bwMode="auto">
        <a:xfrm>
          <a:off x="3400425" y="620077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35</xdr:row>
      <xdr:rowOff>171450</xdr:rowOff>
    </xdr:from>
    <xdr:to>
      <xdr:col>10</xdr:col>
      <xdr:colOff>171450</xdr:colOff>
      <xdr:row>36</xdr:row>
      <xdr:rowOff>104775</xdr:rowOff>
    </xdr:to>
    <xdr:sp macro="" textlink="">
      <xdr:nvSpPr>
        <xdr:cNvPr id="13" name="左大かっこ 4">
          <a:extLst>
            <a:ext uri="{FF2B5EF4-FFF2-40B4-BE49-F238E27FC236}">
              <a16:creationId xmlns:a16="http://schemas.microsoft.com/office/drawing/2014/main" id="{00000000-0008-0000-1500-00000D000000}"/>
            </a:ext>
          </a:extLst>
        </xdr:cNvPr>
        <xdr:cNvSpPr>
          <a:spLocks/>
        </xdr:cNvSpPr>
      </xdr:nvSpPr>
      <xdr:spPr bwMode="auto">
        <a:xfrm rot="-5400000">
          <a:off x="1176337" y="526256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40</xdr:row>
      <xdr:rowOff>0</xdr:rowOff>
    </xdr:from>
    <xdr:to>
      <xdr:col>37</xdr:col>
      <xdr:colOff>180975</xdr:colOff>
      <xdr:row>42</xdr:row>
      <xdr:rowOff>0</xdr:rowOff>
    </xdr:to>
    <xdr:sp macro="" textlink="">
      <xdr:nvSpPr>
        <xdr:cNvPr id="14" name="大かっこ 13">
          <a:extLst>
            <a:ext uri="{FF2B5EF4-FFF2-40B4-BE49-F238E27FC236}">
              <a16:creationId xmlns:a16="http://schemas.microsoft.com/office/drawing/2014/main" id="{00000000-0008-0000-1500-00000E000000}"/>
            </a:ext>
          </a:extLst>
        </xdr:cNvPr>
        <xdr:cNvSpPr>
          <a:spLocks noChangeArrowheads="1"/>
        </xdr:cNvSpPr>
      </xdr:nvSpPr>
      <xdr:spPr bwMode="auto">
        <a:xfrm>
          <a:off x="4829175" y="674370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36</xdr:row>
      <xdr:rowOff>142875</xdr:rowOff>
    </xdr:from>
    <xdr:to>
      <xdr:col>20</xdr:col>
      <xdr:colOff>47625</xdr:colOff>
      <xdr:row>39</xdr:row>
      <xdr:rowOff>152400</xdr:rowOff>
    </xdr:to>
    <xdr:sp macro="" textlink="">
      <xdr:nvSpPr>
        <xdr:cNvPr id="15" name="下矢印 3">
          <a:extLst>
            <a:ext uri="{FF2B5EF4-FFF2-40B4-BE49-F238E27FC236}">
              <a16:creationId xmlns:a16="http://schemas.microsoft.com/office/drawing/2014/main" id="{00000000-0008-0000-1500-00000F000000}"/>
            </a:ext>
          </a:extLst>
        </xdr:cNvPr>
        <xdr:cNvSpPr>
          <a:spLocks noChangeArrowheads="1"/>
        </xdr:cNvSpPr>
      </xdr:nvSpPr>
      <xdr:spPr bwMode="auto">
        <a:xfrm>
          <a:off x="3400425" y="620077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35</xdr:row>
      <xdr:rowOff>171450</xdr:rowOff>
    </xdr:from>
    <xdr:to>
      <xdr:col>10</xdr:col>
      <xdr:colOff>171450</xdr:colOff>
      <xdr:row>36</xdr:row>
      <xdr:rowOff>104775</xdr:rowOff>
    </xdr:to>
    <xdr:sp macro="" textlink="">
      <xdr:nvSpPr>
        <xdr:cNvPr id="16" name="左大かっこ 4">
          <a:extLst>
            <a:ext uri="{FF2B5EF4-FFF2-40B4-BE49-F238E27FC236}">
              <a16:creationId xmlns:a16="http://schemas.microsoft.com/office/drawing/2014/main" id="{00000000-0008-0000-1500-000010000000}"/>
            </a:ext>
          </a:extLst>
        </xdr:cNvPr>
        <xdr:cNvSpPr>
          <a:spLocks/>
        </xdr:cNvSpPr>
      </xdr:nvSpPr>
      <xdr:spPr bwMode="auto">
        <a:xfrm rot="-5400000">
          <a:off x="1176337" y="526256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40</xdr:row>
      <xdr:rowOff>0</xdr:rowOff>
    </xdr:from>
    <xdr:to>
      <xdr:col>37</xdr:col>
      <xdr:colOff>180975</xdr:colOff>
      <xdr:row>42</xdr:row>
      <xdr:rowOff>0</xdr:rowOff>
    </xdr:to>
    <xdr:sp macro="" textlink="">
      <xdr:nvSpPr>
        <xdr:cNvPr id="17" name="大かっこ 16">
          <a:extLst>
            <a:ext uri="{FF2B5EF4-FFF2-40B4-BE49-F238E27FC236}">
              <a16:creationId xmlns:a16="http://schemas.microsoft.com/office/drawing/2014/main" id="{00000000-0008-0000-1500-000011000000}"/>
            </a:ext>
          </a:extLst>
        </xdr:cNvPr>
        <xdr:cNvSpPr>
          <a:spLocks noChangeArrowheads="1"/>
        </xdr:cNvSpPr>
      </xdr:nvSpPr>
      <xdr:spPr bwMode="auto">
        <a:xfrm>
          <a:off x="4829175" y="674370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158750</xdr:colOff>
      <xdr:row>36</xdr:row>
      <xdr:rowOff>139700</xdr:rowOff>
    </xdr:from>
    <xdr:to>
      <xdr:col>20</xdr:col>
      <xdr:colOff>44450</xdr:colOff>
      <xdr:row>39</xdr:row>
      <xdr:rowOff>152400</xdr:rowOff>
    </xdr:to>
    <xdr:sp macro="" textlink="">
      <xdr:nvSpPr>
        <xdr:cNvPr id="18" name="下矢印 3">
          <a:extLst>
            <a:ext uri="{FF2B5EF4-FFF2-40B4-BE49-F238E27FC236}">
              <a16:creationId xmlns:a16="http://schemas.microsoft.com/office/drawing/2014/main" id="{00000000-0008-0000-1500-000012000000}"/>
            </a:ext>
          </a:extLst>
        </xdr:cNvPr>
        <xdr:cNvSpPr>
          <a:spLocks noChangeArrowheads="1"/>
        </xdr:cNvSpPr>
      </xdr:nvSpPr>
      <xdr:spPr bwMode="auto">
        <a:xfrm>
          <a:off x="3073400" y="5892800"/>
          <a:ext cx="400050" cy="4984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35</xdr:row>
      <xdr:rowOff>171450</xdr:rowOff>
    </xdr:from>
    <xdr:to>
      <xdr:col>10</xdr:col>
      <xdr:colOff>171450</xdr:colOff>
      <xdr:row>36</xdr:row>
      <xdr:rowOff>104775</xdr:rowOff>
    </xdr:to>
    <xdr:sp macro="" textlink="">
      <xdr:nvSpPr>
        <xdr:cNvPr id="19" name="左大かっこ 4">
          <a:extLst>
            <a:ext uri="{FF2B5EF4-FFF2-40B4-BE49-F238E27FC236}">
              <a16:creationId xmlns:a16="http://schemas.microsoft.com/office/drawing/2014/main" id="{00000000-0008-0000-1500-000013000000}"/>
            </a:ext>
          </a:extLst>
        </xdr:cNvPr>
        <xdr:cNvSpPr>
          <a:spLocks/>
        </xdr:cNvSpPr>
      </xdr:nvSpPr>
      <xdr:spPr bwMode="auto">
        <a:xfrm rot="-5400000">
          <a:off x="1176337" y="526256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22</xdr:row>
      <xdr:rowOff>161925</xdr:rowOff>
    </xdr:from>
    <xdr:to>
      <xdr:col>17</xdr:col>
      <xdr:colOff>19050</xdr:colOff>
      <xdr:row>23</xdr:row>
      <xdr:rowOff>123825</xdr:rowOff>
    </xdr:to>
    <xdr:sp macro="" textlink="">
      <xdr:nvSpPr>
        <xdr:cNvPr id="2" name="左大かっこ 2">
          <a:extLst>
            <a:ext uri="{FF2B5EF4-FFF2-40B4-BE49-F238E27FC236}">
              <a16:creationId xmlns:a16="http://schemas.microsoft.com/office/drawing/2014/main" id="{00000000-0008-0000-1700-000002000000}"/>
            </a:ext>
          </a:extLst>
        </xdr:cNvPr>
        <xdr:cNvSpPr>
          <a:spLocks/>
        </xdr:cNvSpPr>
      </xdr:nvSpPr>
      <xdr:spPr bwMode="auto">
        <a:xfrm rot="-5400000">
          <a:off x="1537335" y="2891790"/>
          <a:ext cx="129540" cy="2533650"/>
        </a:xfrm>
        <a:prstGeom prst="leftBracket">
          <a:avLst>
            <a:gd name="adj" fmla="val 599"/>
          </a:avLst>
        </a:prstGeom>
        <a:solidFill>
          <a:srgbClr val="FFFFFF"/>
        </a:solidFill>
        <a:ln w="9525" algn="ctr">
          <a:solidFill>
            <a:srgbClr val="000000"/>
          </a:solidFill>
          <a:round/>
          <a:headEnd/>
          <a:tailEnd/>
        </a:ln>
      </xdr:spPr>
    </xdr:sp>
    <xdr:clientData/>
  </xdr:twoCellAnchor>
  <xdr:twoCellAnchor>
    <xdr:from>
      <xdr:col>2</xdr:col>
      <xdr:colOff>0</xdr:colOff>
      <xdr:row>22</xdr:row>
      <xdr:rowOff>161925</xdr:rowOff>
    </xdr:from>
    <xdr:to>
      <xdr:col>17</xdr:col>
      <xdr:colOff>19050</xdr:colOff>
      <xdr:row>23</xdr:row>
      <xdr:rowOff>123825</xdr:rowOff>
    </xdr:to>
    <xdr:sp macro="" textlink="">
      <xdr:nvSpPr>
        <xdr:cNvPr id="3" name="左大かっこ 2">
          <a:extLst>
            <a:ext uri="{FF2B5EF4-FFF2-40B4-BE49-F238E27FC236}">
              <a16:creationId xmlns:a16="http://schemas.microsoft.com/office/drawing/2014/main" id="{00000000-0008-0000-1700-000003000000}"/>
            </a:ext>
          </a:extLst>
        </xdr:cNvPr>
        <xdr:cNvSpPr>
          <a:spLocks/>
        </xdr:cNvSpPr>
      </xdr:nvSpPr>
      <xdr:spPr bwMode="auto">
        <a:xfrm rot="-5400000">
          <a:off x="1537335" y="2891790"/>
          <a:ext cx="129540" cy="2533650"/>
        </a:xfrm>
        <a:prstGeom prst="leftBracket">
          <a:avLst>
            <a:gd name="adj" fmla="val 599"/>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2"/>
  <sheetViews>
    <sheetView showGridLines="0" view="pageBreakPreview" zoomScaleNormal="100" zoomScaleSheetLayoutView="100" workbookViewId="0">
      <selection activeCell="U23" sqref="U23"/>
    </sheetView>
  </sheetViews>
  <sheetFormatPr defaultColWidth="5.90625" defaultRowHeight="18.75" customHeight="1" x14ac:dyDescent="0.2"/>
  <cols>
    <col min="1" max="10" width="5.90625" style="1" customWidth="1"/>
    <col min="11" max="14" width="5.90625" style="50" customWidth="1"/>
    <col min="15" max="16384" width="5.90625" style="1"/>
  </cols>
  <sheetData>
    <row r="1" spans="1:16" ht="18.75" customHeight="1" x14ac:dyDescent="0.2">
      <c r="A1" s="87"/>
      <c r="B1" s="87"/>
      <c r="C1" s="87"/>
      <c r="D1" s="87"/>
      <c r="E1" s="87"/>
      <c r="F1" s="87"/>
      <c r="G1" s="87"/>
      <c r="H1" s="87"/>
      <c r="I1" s="87"/>
      <c r="J1" s="87"/>
      <c r="K1" s="87"/>
      <c r="L1" s="87"/>
      <c r="M1" s="87"/>
      <c r="N1" s="87"/>
      <c r="O1" s="87"/>
    </row>
    <row r="3" spans="1:16" ht="18.75" customHeight="1" x14ac:dyDescent="0.2">
      <c r="F3" s="681" t="s">
        <v>0</v>
      </c>
      <c r="G3" s="682"/>
      <c r="H3" s="681" t="s">
        <v>1</v>
      </c>
      <c r="I3" s="682"/>
      <c r="J3" s="681" t="s">
        <v>2</v>
      </c>
      <c r="K3" s="682"/>
      <c r="L3" s="681" t="s">
        <v>3</v>
      </c>
      <c r="M3" s="682"/>
      <c r="N3" s="681" t="s">
        <v>4</v>
      </c>
      <c r="O3" s="682"/>
    </row>
    <row r="4" spans="1:16" ht="18.75" customHeight="1" x14ac:dyDescent="0.2">
      <c r="F4" s="683"/>
      <c r="G4" s="684"/>
      <c r="H4" s="683"/>
      <c r="I4" s="684"/>
      <c r="J4" s="683"/>
      <c r="K4" s="684"/>
      <c r="L4" s="683"/>
      <c r="M4" s="684"/>
      <c r="N4" s="687"/>
      <c r="O4" s="688"/>
    </row>
    <row r="5" spans="1:16" ht="18.75" customHeight="1" x14ac:dyDescent="0.2">
      <c r="F5" s="685"/>
      <c r="G5" s="686"/>
      <c r="H5" s="685"/>
      <c r="I5" s="686"/>
      <c r="J5" s="685"/>
      <c r="K5" s="686"/>
      <c r="L5" s="685"/>
      <c r="M5" s="686"/>
      <c r="N5" s="689"/>
      <c r="O5" s="690"/>
    </row>
    <row r="7" spans="1:16" ht="18.75" customHeight="1" x14ac:dyDescent="0.2">
      <c r="K7" s="51"/>
      <c r="L7" s="51"/>
      <c r="M7" s="51"/>
      <c r="N7" s="51" t="s">
        <v>5</v>
      </c>
    </row>
    <row r="8" spans="1:16" ht="18.75" customHeight="1" x14ac:dyDescent="0.2">
      <c r="A8" s="653" t="s">
        <v>6</v>
      </c>
      <c r="B8" s="654"/>
      <c r="C8" s="654"/>
      <c r="D8" s="654"/>
      <c r="E8" s="654"/>
      <c r="F8" s="665"/>
      <c r="G8" s="653" t="s">
        <v>7</v>
      </c>
      <c r="H8" s="654"/>
      <c r="I8" s="654"/>
      <c r="J8" s="665"/>
      <c r="K8" s="678" t="s">
        <v>8</v>
      </c>
      <c r="L8" s="679"/>
      <c r="M8" s="679"/>
      <c r="N8" s="680"/>
      <c r="O8" s="52"/>
    </row>
    <row r="9" spans="1:16" ht="18.75" customHeight="1" x14ac:dyDescent="0.2">
      <c r="A9" s="339" t="s">
        <v>9</v>
      </c>
      <c r="B9" s="340"/>
      <c r="C9" s="654" t="s">
        <v>10</v>
      </c>
      <c r="D9" s="654"/>
      <c r="E9" s="654"/>
      <c r="F9" s="665"/>
      <c r="G9" s="666" t="s">
        <v>11</v>
      </c>
      <c r="H9" s="667"/>
      <c r="I9" s="667"/>
      <c r="J9" s="668"/>
      <c r="K9" s="650">
        <f>道路橋りょう費!J231</f>
        <v>0</v>
      </c>
      <c r="L9" s="651"/>
      <c r="M9" s="651"/>
      <c r="N9" s="652"/>
      <c r="O9" s="52" t="s">
        <v>12</v>
      </c>
    </row>
    <row r="10" spans="1:16" ht="18.75" customHeight="1" x14ac:dyDescent="0.2">
      <c r="A10" s="339" t="s">
        <v>13</v>
      </c>
      <c r="B10" s="340"/>
      <c r="C10" s="654" t="s">
        <v>14</v>
      </c>
      <c r="D10" s="654"/>
      <c r="E10" s="654"/>
      <c r="F10" s="665"/>
      <c r="G10" s="666" t="s">
        <v>15</v>
      </c>
      <c r="H10" s="667"/>
      <c r="I10" s="667"/>
      <c r="J10" s="668"/>
      <c r="K10" s="650">
        <f>河川費!J67</f>
        <v>0</v>
      </c>
      <c r="L10" s="651"/>
      <c r="M10" s="651"/>
      <c r="N10" s="652"/>
      <c r="O10" s="52" t="s">
        <v>16</v>
      </c>
    </row>
    <row r="11" spans="1:16" ht="18.75" customHeight="1" x14ac:dyDescent="0.2">
      <c r="A11" s="341" t="s">
        <v>17</v>
      </c>
      <c r="B11" s="340">
        <v>1</v>
      </c>
      <c r="C11" s="654" t="s">
        <v>18</v>
      </c>
      <c r="D11" s="654"/>
      <c r="E11" s="654"/>
      <c r="F11" s="665"/>
      <c r="G11" s="666" t="s">
        <v>19</v>
      </c>
      <c r="H11" s="667"/>
      <c r="I11" s="667"/>
      <c r="J11" s="668"/>
      <c r="K11" s="675">
        <f>+'港湾費（港湾）'!J39</f>
        <v>0</v>
      </c>
      <c r="L11" s="676"/>
      <c r="M11" s="676"/>
      <c r="N11" s="677"/>
      <c r="O11" s="52" t="s">
        <v>20</v>
      </c>
    </row>
    <row r="12" spans="1:16" ht="18.75" customHeight="1" x14ac:dyDescent="0.2">
      <c r="A12" s="53"/>
      <c r="B12" s="340">
        <v>2</v>
      </c>
      <c r="C12" s="654" t="s">
        <v>21</v>
      </c>
      <c r="D12" s="654"/>
      <c r="E12" s="654"/>
      <c r="F12" s="665"/>
      <c r="G12" s="666" t="s">
        <v>19</v>
      </c>
      <c r="H12" s="667"/>
      <c r="I12" s="667"/>
      <c r="J12" s="668"/>
      <c r="K12" s="675">
        <f>+'港湾費（漁港）'!J39</f>
        <v>0</v>
      </c>
      <c r="L12" s="676"/>
      <c r="M12" s="676"/>
      <c r="N12" s="677"/>
      <c r="O12" s="52" t="s">
        <v>22</v>
      </c>
    </row>
    <row r="13" spans="1:16" ht="18.75" customHeight="1" x14ac:dyDescent="0.2">
      <c r="A13" s="339" t="s">
        <v>23</v>
      </c>
      <c r="B13" s="340"/>
      <c r="C13" s="654" t="s">
        <v>24</v>
      </c>
      <c r="D13" s="654"/>
      <c r="E13" s="654"/>
      <c r="F13" s="665"/>
      <c r="G13" s="666" t="s">
        <v>25</v>
      </c>
      <c r="H13" s="667"/>
      <c r="I13" s="667"/>
      <c r="J13" s="668"/>
      <c r="K13" s="650">
        <f>+高等学校費!J24</f>
        <v>0</v>
      </c>
      <c r="L13" s="651"/>
      <c r="M13" s="651"/>
      <c r="N13" s="652"/>
      <c r="O13" s="52" t="s">
        <v>26</v>
      </c>
      <c r="P13" s="54"/>
    </row>
    <row r="14" spans="1:16" ht="18.75" customHeight="1" x14ac:dyDescent="0.2">
      <c r="A14" s="339" t="s">
        <v>27</v>
      </c>
      <c r="B14" s="340"/>
      <c r="C14" s="654" t="s">
        <v>28</v>
      </c>
      <c r="D14" s="654"/>
      <c r="E14" s="654"/>
      <c r="F14" s="665"/>
      <c r="G14" s="666" t="s">
        <v>29</v>
      </c>
      <c r="H14" s="667"/>
      <c r="I14" s="667"/>
      <c r="J14" s="668"/>
      <c r="K14" s="675">
        <f>衛生費!K368</f>
        <v>0</v>
      </c>
      <c r="L14" s="676"/>
      <c r="M14" s="676"/>
      <c r="N14" s="677"/>
      <c r="O14" s="52" t="s">
        <v>30</v>
      </c>
    </row>
    <row r="15" spans="1:16" ht="18.75" customHeight="1" x14ac:dyDescent="0.2">
      <c r="A15" s="339" t="s">
        <v>31</v>
      </c>
      <c r="B15" s="340"/>
      <c r="C15" s="654" t="s">
        <v>32</v>
      </c>
      <c r="D15" s="654"/>
      <c r="E15" s="654"/>
      <c r="F15" s="665"/>
      <c r="G15" s="666" t="s">
        <v>33</v>
      </c>
      <c r="H15" s="667"/>
      <c r="I15" s="667"/>
      <c r="J15" s="668"/>
      <c r="K15" s="675">
        <f>こども子育て費!J70</f>
        <v>0</v>
      </c>
      <c r="L15" s="676"/>
      <c r="M15" s="676"/>
      <c r="N15" s="677"/>
      <c r="O15" s="52" t="s">
        <v>34</v>
      </c>
    </row>
    <row r="16" spans="1:16" ht="18.75" customHeight="1" x14ac:dyDescent="0.2">
      <c r="A16" s="339" t="s">
        <v>35</v>
      </c>
      <c r="B16" s="340"/>
      <c r="C16" s="654" t="s">
        <v>36</v>
      </c>
      <c r="D16" s="654"/>
      <c r="E16" s="654"/>
      <c r="F16" s="665"/>
      <c r="G16" s="666" t="s">
        <v>37</v>
      </c>
      <c r="H16" s="667"/>
      <c r="I16" s="667"/>
      <c r="J16" s="668"/>
      <c r="K16" s="675">
        <f>高齢者保健福祉費!I28</f>
        <v>0</v>
      </c>
      <c r="L16" s="676"/>
      <c r="M16" s="676"/>
      <c r="N16" s="677"/>
      <c r="O16" s="52" t="s">
        <v>38</v>
      </c>
    </row>
    <row r="17" spans="1:15" ht="18.75" customHeight="1" x14ac:dyDescent="0.2">
      <c r="A17" s="339" t="s">
        <v>39</v>
      </c>
      <c r="B17" s="340"/>
      <c r="C17" s="654" t="s">
        <v>40</v>
      </c>
      <c r="D17" s="654"/>
      <c r="E17" s="654"/>
      <c r="F17" s="665"/>
      <c r="G17" s="666" t="s">
        <v>41</v>
      </c>
      <c r="H17" s="667"/>
      <c r="I17" s="667"/>
      <c r="J17" s="668"/>
      <c r="K17" s="650">
        <f>'農業行政費(2)'!J155</f>
        <v>0</v>
      </c>
      <c r="L17" s="651"/>
      <c r="M17" s="651"/>
      <c r="N17" s="652"/>
      <c r="O17" s="52" t="s">
        <v>42</v>
      </c>
    </row>
    <row r="18" spans="1:15" ht="18.75" customHeight="1" x14ac:dyDescent="0.2">
      <c r="A18" s="339" t="s">
        <v>43</v>
      </c>
      <c r="B18" s="340"/>
      <c r="C18" s="654" t="s">
        <v>44</v>
      </c>
      <c r="D18" s="654"/>
      <c r="E18" s="654"/>
      <c r="F18" s="665"/>
      <c r="G18" s="666" t="s">
        <v>45</v>
      </c>
      <c r="H18" s="667"/>
      <c r="I18" s="667"/>
      <c r="J18" s="668"/>
      <c r="K18" s="650">
        <f>林野行政費!J47</f>
        <v>0</v>
      </c>
      <c r="L18" s="651"/>
      <c r="M18" s="651"/>
      <c r="N18" s="652"/>
      <c r="O18" s="52" t="s">
        <v>46</v>
      </c>
    </row>
    <row r="19" spans="1:15" ht="18.75" customHeight="1" x14ac:dyDescent="0.2">
      <c r="A19" s="339" t="s">
        <v>47</v>
      </c>
      <c r="B19" s="340"/>
      <c r="C19" s="654" t="s">
        <v>48</v>
      </c>
      <c r="D19" s="654"/>
      <c r="E19" s="654"/>
      <c r="F19" s="665"/>
      <c r="G19" s="666" t="s">
        <v>29</v>
      </c>
      <c r="H19" s="667"/>
      <c r="I19" s="667"/>
      <c r="J19" s="668"/>
      <c r="K19" s="650">
        <f>地域振興費・その３!J711</f>
        <v>0</v>
      </c>
      <c r="L19" s="651"/>
      <c r="M19" s="651"/>
      <c r="N19" s="652"/>
      <c r="O19" s="52" t="s">
        <v>49</v>
      </c>
    </row>
    <row r="20" spans="1:15" ht="18.75" customHeight="1" thickBot="1" x14ac:dyDescent="0.25">
      <c r="A20" s="339" t="s">
        <v>50</v>
      </c>
      <c r="B20" s="340"/>
      <c r="C20" s="654" t="s">
        <v>51</v>
      </c>
      <c r="D20" s="654"/>
      <c r="E20" s="654"/>
      <c r="F20" s="665"/>
      <c r="G20" s="669"/>
      <c r="H20" s="670"/>
      <c r="I20" s="670"/>
      <c r="J20" s="671"/>
      <c r="K20" s="659" t="e">
        <f>K42</f>
        <v>#DIV/0!</v>
      </c>
      <c r="L20" s="660"/>
      <c r="M20" s="660"/>
      <c r="N20" s="661"/>
      <c r="O20" s="52" t="s">
        <v>52</v>
      </c>
    </row>
    <row r="21" spans="1:15" ht="18.75" customHeight="1" thickBot="1" x14ac:dyDescent="0.25">
      <c r="A21" s="342"/>
      <c r="B21" s="342"/>
      <c r="C21" s="52"/>
      <c r="D21" s="52"/>
      <c r="E21" s="52"/>
      <c r="F21" s="52"/>
      <c r="G21" s="672" t="s">
        <v>53</v>
      </c>
      <c r="H21" s="673"/>
      <c r="I21" s="673"/>
      <c r="J21" s="674"/>
      <c r="K21" s="656" t="e">
        <f>SUM(K9:N20)</f>
        <v>#DIV/0!</v>
      </c>
      <c r="L21" s="657"/>
      <c r="M21" s="657"/>
      <c r="N21" s="658"/>
      <c r="O21" s="52"/>
    </row>
    <row r="24" spans="1:15" ht="18.75" customHeight="1" x14ac:dyDescent="0.2">
      <c r="A24" s="1" t="s">
        <v>54</v>
      </c>
    </row>
    <row r="25" spans="1:15" ht="18.75" customHeight="1" x14ac:dyDescent="0.2">
      <c r="A25" s="343">
        <v>12</v>
      </c>
      <c r="B25" s="340">
        <v>1</v>
      </c>
      <c r="C25" s="648" t="s">
        <v>55</v>
      </c>
      <c r="D25" s="648"/>
      <c r="E25" s="648"/>
      <c r="F25" s="648"/>
      <c r="G25" s="648"/>
      <c r="H25" s="648"/>
      <c r="I25" s="648"/>
      <c r="J25" s="649"/>
      <c r="K25" s="650" t="e">
        <f>災害復旧費!AC15</f>
        <v>#DIV/0!</v>
      </c>
      <c r="L25" s="651"/>
      <c r="M25" s="651"/>
      <c r="N25" s="652"/>
      <c r="O25" s="52" t="s">
        <v>56</v>
      </c>
    </row>
    <row r="26" spans="1:15" ht="18.75" customHeight="1" x14ac:dyDescent="0.2">
      <c r="A26" s="55"/>
      <c r="B26" s="340">
        <v>2</v>
      </c>
      <c r="C26" s="648" t="s">
        <v>57</v>
      </c>
      <c r="D26" s="648"/>
      <c r="E26" s="648"/>
      <c r="F26" s="648"/>
      <c r="G26" s="648"/>
      <c r="H26" s="648"/>
      <c r="I26" s="648"/>
      <c r="J26" s="649"/>
      <c r="K26" s="650">
        <f>'補正（10以前）'!J15</f>
        <v>0</v>
      </c>
      <c r="L26" s="651"/>
      <c r="M26" s="651"/>
      <c r="N26" s="652"/>
      <c r="O26" s="52" t="s">
        <v>58</v>
      </c>
    </row>
    <row r="27" spans="1:15" ht="18.75" customHeight="1" x14ac:dyDescent="0.2">
      <c r="A27" s="55"/>
      <c r="B27" s="340">
        <v>3</v>
      </c>
      <c r="C27" s="648" t="s">
        <v>59</v>
      </c>
      <c r="D27" s="648"/>
      <c r="E27" s="648"/>
      <c r="F27" s="648"/>
      <c r="G27" s="648"/>
      <c r="H27" s="648"/>
      <c r="I27" s="648"/>
      <c r="J27" s="649"/>
      <c r="K27" s="650">
        <f>'補正（11以降）'!J60</f>
        <v>0</v>
      </c>
      <c r="L27" s="651"/>
      <c r="M27" s="651"/>
      <c r="N27" s="652"/>
      <c r="O27" s="52" t="s">
        <v>60</v>
      </c>
    </row>
    <row r="28" spans="1:15" ht="18.75" customHeight="1" x14ac:dyDescent="0.2">
      <c r="A28" s="55"/>
      <c r="B28" s="340">
        <v>4</v>
      </c>
      <c r="C28" s="648" t="s">
        <v>61</v>
      </c>
      <c r="D28" s="648"/>
      <c r="E28" s="648"/>
      <c r="F28" s="648"/>
      <c r="G28" s="648"/>
      <c r="H28" s="648"/>
      <c r="I28" s="648"/>
      <c r="J28" s="649"/>
      <c r="K28" s="650">
        <f>減収補填債!J33</f>
        <v>0</v>
      </c>
      <c r="L28" s="651"/>
      <c r="M28" s="651"/>
      <c r="N28" s="652"/>
      <c r="O28" s="52" t="s">
        <v>62</v>
      </c>
    </row>
    <row r="29" spans="1:15" ht="18.75" hidden="1" customHeight="1" x14ac:dyDescent="0.2">
      <c r="A29" s="55"/>
      <c r="B29" s="340"/>
      <c r="C29" s="648" t="s">
        <v>63</v>
      </c>
      <c r="D29" s="648"/>
      <c r="E29" s="648"/>
      <c r="F29" s="648"/>
      <c r="G29" s="648"/>
      <c r="H29" s="648"/>
      <c r="I29" s="648"/>
      <c r="J29" s="649"/>
      <c r="K29" s="662"/>
      <c r="L29" s="663"/>
      <c r="M29" s="663"/>
      <c r="N29" s="664"/>
      <c r="O29" s="52"/>
    </row>
    <row r="30" spans="1:15" ht="18.75" hidden="1" customHeight="1" x14ac:dyDescent="0.2">
      <c r="A30" s="55"/>
      <c r="B30" s="340"/>
      <c r="C30" s="648" t="s">
        <v>64</v>
      </c>
      <c r="D30" s="648"/>
      <c r="E30" s="648"/>
      <c r="F30" s="648"/>
      <c r="G30" s="648"/>
      <c r="H30" s="648"/>
      <c r="I30" s="648"/>
      <c r="J30" s="649"/>
      <c r="K30" s="662"/>
      <c r="L30" s="663"/>
      <c r="M30" s="663"/>
      <c r="N30" s="664"/>
      <c r="O30" s="52"/>
    </row>
    <row r="31" spans="1:15" ht="18.75" customHeight="1" x14ac:dyDescent="0.2">
      <c r="A31" s="55"/>
      <c r="B31" s="340">
        <v>5</v>
      </c>
      <c r="C31" s="648" t="s">
        <v>65</v>
      </c>
      <c r="D31" s="648"/>
      <c r="E31" s="648"/>
      <c r="F31" s="648"/>
      <c r="G31" s="648"/>
      <c r="H31" s="648"/>
      <c r="I31" s="648"/>
      <c r="J31" s="649"/>
      <c r="K31" s="650">
        <f>財源対策債!J28</f>
        <v>0</v>
      </c>
      <c r="L31" s="651"/>
      <c r="M31" s="651"/>
      <c r="N31" s="652"/>
      <c r="O31" s="52" t="s">
        <v>66</v>
      </c>
    </row>
    <row r="32" spans="1:15" ht="18.75" customHeight="1" x14ac:dyDescent="0.2">
      <c r="A32" s="55"/>
      <c r="B32" s="340">
        <v>6</v>
      </c>
      <c r="C32" s="648" t="s">
        <v>67</v>
      </c>
      <c r="D32" s="648"/>
      <c r="E32" s="648"/>
      <c r="F32" s="648"/>
      <c r="G32" s="648"/>
      <c r="H32" s="648"/>
      <c r="I32" s="648"/>
      <c r="J32" s="649"/>
      <c r="K32" s="650">
        <f>減税補填債!J10</f>
        <v>0</v>
      </c>
      <c r="L32" s="651"/>
      <c r="M32" s="651"/>
      <c r="N32" s="652"/>
      <c r="O32" s="52" t="s">
        <v>68</v>
      </c>
    </row>
    <row r="33" spans="1:15" ht="18.75" customHeight="1" x14ac:dyDescent="0.2">
      <c r="A33" s="55"/>
      <c r="B33" s="340">
        <v>7</v>
      </c>
      <c r="C33" s="648" t="s">
        <v>69</v>
      </c>
      <c r="D33" s="648"/>
      <c r="E33" s="648"/>
      <c r="F33" s="648"/>
      <c r="G33" s="648"/>
      <c r="H33" s="648"/>
      <c r="I33" s="648"/>
      <c r="J33" s="649"/>
      <c r="K33" s="650">
        <f>臨時財政対策!J34</f>
        <v>0</v>
      </c>
      <c r="L33" s="651"/>
      <c r="M33" s="651"/>
      <c r="N33" s="652"/>
      <c r="O33" s="52" t="s">
        <v>70</v>
      </c>
    </row>
    <row r="34" spans="1:15" ht="18.75" customHeight="1" x14ac:dyDescent="0.2">
      <c r="A34" s="55"/>
      <c r="B34" s="340">
        <v>8</v>
      </c>
      <c r="C34" s="648" t="s">
        <v>71</v>
      </c>
      <c r="D34" s="648"/>
      <c r="E34" s="648"/>
      <c r="F34" s="648"/>
      <c r="G34" s="648"/>
      <c r="H34" s="648"/>
      <c r="I34" s="648"/>
      <c r="J34" s="649"/>
      <c r="K34" s="650">
        <f>緊防債!J23</f>
        <v>0</v>
      </c>
      <c r="L34" s="651"/>
      <c r="M34" s="651"/>
      <c r="N34" s="652"/>
      <c r="O34" s="52" t="s">
        <v>72</v>
      </c>
    </row>
    <row r="35" spans="1:15" ht="18.75" customHeight="1" x14ac:dyDescent="0.2">
      <c r="A35" s="55"/>
      <c r="B35" s="340">
        <v>9</v>
      </c>
      <c r="C35" s="648" t="s">
        <v>73</v>
      </c>
      <c r="D35" s="648"/>
      <c r="E35" s="648"/>
      <c r="F35" s="648"/>
      <c r="G35" s="648"/>
      <c r="H35" s="648"/>
      <c r="I35" s="648"/>
      <c r="J35" s="649"/>
      <c r="K35" s="650">
        <f>国土強靭化!J26</f>
        <v>0</v>
      </c>
      <c r="L35" s="651"/>
      <c r="M35" s="651"/>
      <c r="N35" s="652"/>
      <c r="O35" s="52" t="s">
        <v>74</v>
      </c>
    </row>
    <row r="36" spans="1:15" ht="18.75" customHeight="1" x14ac:dyDescent="0.2">
      <c r="A36" s="55"/>
      <c r="B36" s="340">
        <v>10</v>
      </c>
      <c r="C36" s="648" t="s">
        <v>75</v>
      </c>
      <c r="D36" s="648"/>
      <c r="E36" s="648"/>
      <c r="F36" s="648"/>
      <c r="G36" s="648"/>
      <c r="H36" s="648"/>
      <c r="I36" s="648"/>
      <c r="J36" s="649"/>
      <c r="K36" s="650">
        <f>その他公債費!J5</f>
        <v>0</v>
      </c>
      <c r="L36" s="651"/>
      <c r="M36" s="651"/>
      <c r="N36" s="652"/>
      <c r="O36" s="52" t="s">
        <v>76</v>
      </c>
    </row>
    <row r="37" spans="1:15" ht="18.75" customHeight="1" x14ac:dyDescent="0.2">
      <c r="A37" s="55"/>
      <c r="B37" s="340">
        <v>11</v>
      </c>
      <c r="C37" s="648" t="s">
        <v>77</v>
      </c>
      <c r="D37" s="648"/>
      <c r="E37" s="648"/>
      <c r="F37" s="648"/>
      <c r="G37" s="648"/>
      <c r="H37" s="648"/>
      <c r="I37" s="648"/>
      <c r="J37" s="649"/>
      <c r="K37" s="650">
        <f>その他公債費!J11</f>
        <v>0</v>
      </c>
      <c r="L37" s="651"/>
      <c r="M37" s="651"/>
      <c r="N37" s="652"/>
      <c r="O37" s="52" t="s">
        <v>78</v>
      </c>
    </row>
    <row r="38" spans="1:15" ht="18.75" customHeight="1" x14ac:dyDescent="0.2">
      <c r="A38" s="55"/>
      <c r="B38" s="340">
        <v>12</v>
      </c>
      <c r="C38" s="648" t="s">
        <v>79</v>
      </c>
      <c r="D38" s="648"/>
      <c r="E38" s="648"/>
      <c r="F38" s="648"/>
      <c r="G38" s="648"/>
      <c r="H38" s="648"/>
      <c r="I38" s="648"/>
      <c r="J38" s="649"/>
      <c r="K38" s="650">
        <f>その他公債費!J17</f>
        <v>0</v>
      </c>
      <c r="L38" s="651"/>
      <c r="M38" s="651"/>
      <c r="N38" s="652"/>
      <c r="O38" s="52" t="s">
        <v>80</v>
      </c>
    </row>
    <row r="39" spans="1:15" ht="18.75" customHeight="1" x14ac:dyDescent="0.2">
      <c r="A39" s="55"/>
      <c r="B39" s="340">
        <v>13</v>
      </c>
      <c r="C39" s="648" t="s">
        <v>81</v>
      </c>
      <c r="D39" s="648"/>
      <c r="E39" s="648"/>
      <c r="F39" s="648"/>
      <c r="G39" s="648"/>
      <c r="H39" s="648"/>
      <c r="I39" s="648"/>
      <c r="J39" s="649"/>
      <c r="K39" s="650">
        <f>その他公債費!J23</f>
        <v>0</v>
      </c>
      <c r="L39" s="651"/>
      <c r="M39" s="651"/>
      <c r="N39" s="652"/>
      <c r="O39" s="52" t="s">
        <v>82</v>
      </c>
    </row>
    <row r="40" spans="1:15" ht="18.75" customHeight="1" x14ac:dyDescent="0.2">
      <c r="A40" s="55"/>
      <c r="B40" s="344">
        <v>14</v>
      </c>
      <c r="C40" s="648" t="s">
        <v>83</v>
      </c>
      <c r="D40" s="648"/>
      <c r="E40" s="648"/>
      <c r="F40" s="648"/>
      <c r="G40" s="648"/>
      <c r="H40" s="648"/>
      <c r="I40" s="648"/>
      <c r="J40" s="649"/>
      <c r="K40" s="650">
        <f>その他公債費!J29</f>
        <v>0</v>
      </c>
      <c r="L40" s="651"/>
      <c r="M40" s="651"/>
      <c r="N40" s="652"/>
      <c r="O40" s="52" t="s">
        <v>84</v>
      </c>
    </row>
    <row r="41" spans="1:15" ht="18.75" customHeight="1" thickBot="1" x14ac:dyDescent="0.25">
      <c r="A41" s="55"/>
      <c r="B41" s="344">
        <v>15</v>
      </c>
      <c r="C41" s="648" t="s">
        <v>85</v>
      </c>
      <c r="D41" s="648"/>
      <c r="E41" s="648"/>
      <c r="F41" s="648"/>
      <c r="G41" s="648"/>
      <c r="H41" s="648"/>
      <c r="I41" s="648"/>
      <c r="J41" s="649"/>
      <c r="K41" s="659">
        <f>その他公債費!J35</f>
        <v>0</v>
      </c>
      <c r="L41" s="660"/>
      <c r="M41" s="660"/>
      <c r="N41" s="661"/>
      <c r="O41" s="52" t="s">
        <v>86</v>
      </c>
    </row>
    <row r="42" spans="1:15" ht="18.75" customHeight="1" thickBot="1" x14ac:dyDescent="0.25">
      <c r="A42" s="653" t="s">
        <v>87</v>
      </c>
      <c r="B42" s="654"/>
      <c r="C42" s="654"/>
      <c r="D42" s="654"/>
      <c r="E42" s="654"/>
      <c r="F42" s="654"/>
      <c r="G42" s="654"/>
      <c r="H42" s="654"/>
      <c r="I42" s="654"/>
      <c r="J42" s="655"/>
      <c r="K42" s="656" t="e">
        <f>SUM(K25:N41)</f>
        <v>#DIV/0!</v>
      </c>
      <c r="L42" s="657"/>
      <c r="M42" s="657"/>
      <c r="N42" s="658"/>
      <c r="O42" s="52" t="s">
        <v>52</v>
      </c>
    </row>
  </sheetData>
  <customSheetViews>
    <customSheetView guid="{0BABB45E-2E04-4EF9-B6DB-A3C90737BC1D}" showPageBreaks="1" showGridLines="0" fitToPage="1" printArea="1" hiddenRows="1" view="pageBreakPreview" topLeftCell="A13">
      <selection activeCell="K32" sqref="K32:N32"/>
      <pageMargins left="0" right="0" top="0" bottom="0" header="0" footer="0"/>
      <printOptions horizontalCentered="1"/>
      <headerFooter alignWithMargins="0"/>
    </customSheetView>
    <customSheetView guid="{51EA80E5-8A40-457F-BD3B-5254392D47AE}" showPageBreaks="1" showGridLines="0" fitToPage="1" printArea="1" hiddenRows="1" view="pageBreakPreview" topLeftCell="A16">
      <selection activeCell="R40" sqref="R40"/>
      <pageMargins left="0" right="0" top="0" bottom="0" header="0" footer="0"/>
      <printOptions horizontalCentered="1"/>
      <headerFooter alignWithMargins="0"/>
    </customSheetView>
    <customSheetView guid="{69464F70-16F9-4136-87AF-D70A02C3B76C}" showPageBreaks="1" showGridLines="0" fitToPage="1" printArea="1" hiddenRows="1" view="pageBreakPreview" topLeftCell="A16">
      <selection activeCell="R40" sqref="R40"/>
      <pageMargins left="0" right="0" top="0" bottom="0" header="0" footer="0"/>
      <printOptions horizontalCentered="1"/>
      <headerFooter alignWithMargins="0"/>
    </customSheetView>
    <customSheetView guid="{D2B5EC5D-6E54-47E5-91DA-BD5989BD188A}" showPageBreaks="1" showGridLines="0" fitToPage="1" printArea="1" hiddenRows="1" view="pageBreakPreview" topLeftCell="A7">
      <selection activeCell="Q28" sqref="Q28"/>
      <pageMargins left="0" right="0" top="0" bottom="0" header="0" footer="0"/>
      <printOptions horizontalCentered="1"/>
      <headerFooter alignWithMargins="0"/>
    </customSheetView>
    <customSheetView guid="{7638A293-2517-4C0E-9B00-4D7C5CE7FD01}" showPageBreaks="1" showGridLines="0" fitToPage="1" printArea="1" hiddenRows="1" view="pageBreakPreview">
      <selection activeCell="K15" sqref="K15:N15"/>
      <pageMargins left="0" right="0" top="0" bottom="0" header="0" footer="0"/>
      <printOptions horizontalCentered="1"/>
      <headerFooter alignWithMargins="0"/>
    </customSheetView>
    <customSheetView guid="{52797262-6142-4579-A585-EF778AE1B777}" showPageBreaks="1" showGridLines="0" fitToPage="1" printArea="1" hiddenRows="1" view="pageBreakPreview">
      <selection activeCell="C33" sqref="C33:J33"/>
      <pageMargins left="0" right="0" top="0" bottom="0" header="0" footer="0"/>
      <printOptions horizontalCentered="1"/>
      <headerFooter alignWithMargins="0"/>
    </customSheetView>
    <customSheetView guid="{88309E32-0F84-4306-A278-4798D3F83810}" showPageBreaks="1" showGridLines="0" fitToPage="1" printArea="1" hiddenRows="1" view="pageBreakPreview">
      <selection activeCell="C33" sqref="C33:J33"/>
      <pageMargins left="0" right="0" top="0" bottom="0" header="0" footer="0"/>
      <printOptions horizontalCentered="1"/>
      <headerFooter alignWithMargins="0"/>
    </customSheetView>
    <customSheetView guid="{82097881-6F01-409B-9626-09347A86C944}" showPageBreaks="1" showGridLines="0" fitToPage="1" printArea="1" hiddenRows="1" view="pageBreakPreview">
      <selection activeCell="K18" sqref="K18:N18"/>
      <pageMargins left="0" right="0" top="0" bottom="0" header="0" footer="0"/>
      <printOptions horizontalCentered="1"/>
      <headerFooter alignWithMargins="0"/>
    </customSheetView>
    <customSheetView guid="{C4E6220D-41C8-40B2-AF0A-6EEC54FEFC3B}"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67812C5A-1D79-4D20-9561-724B7A740687}"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C437A408-6157-48A1-8109-95F4DC2109CD}" showPageBreaks="1" showGridLines="0" fitToPage="1" printArea="1" hiddenRows="1" view="pageBreakPreview" topLeftCell="A43">
      <selection activeCell="H68" sqref="H68:I69"/>
      <pageMargins left="0" right="0" top="0" bottom="0" header="0" footer="0"/>
      <printOptions horizontalCentered="1"/>
      <headerFooter alignWithMargins="0"/>
    </customSheetView>
    <customSheetView guid="{A9FD053A-4046-4DCB-BFF9-69FBE35E214B}" showPageBreaks="1" showGridLines="0" fitToPage="1" printArea="1" hiddenRows="1" view="pageBreakPreview">
      <selection activeCell="K14" sqref="K14:N14"/>
      <pageMargins left="0" right="0" top="0" bottom="0" header="0" footer="0"/>
      <printOptions horizontalCentered="1"/>
      <headerFooter alignWithMargins="0"/>
    </customSheetView>
    <customSheetView guid="{8D42FC69-A302-4509-9149-10B34FBDD5FD}" showPageBreaks="1" showGridLines="0" fitToPage="1" printArea="1" hiddenRows="1" view="pageBreakPreview">
      <selection activeCell="K14" sqref="K14:N14"/>
      <pageMargins left="0" right="0" top="0" bottom="0" header="0" footer="0"/>
      <printOptions horizontalCentered="1"/>
      <headerFooter alignWithMargins="0"/>
    </customSheetView>
    <customSheetView guid="{E8C7F1C9-9D7F-4A64-A2AD-2F44BD3A3BD2}" showPageBreaks="1" showGridLines="0" printArea="1" view="pageBreakPreview">
      <selection activeCell="K9" sqref="K9:N9"/>
      <pageMargins left="0" right="0" top="0" bottom="0" header="0" footer="0"/>
      <headerFooter alignWithMargins="0"/>
    </customSheetView>
    <customSheetView guid="{186D98DC-D35D-4B9E-8825-364C651E4C67}" showPageBreaks="1" showGridLines="0" printArea="1" view="pageBreakPreview">
      <selection activeCell="G9" sqref="G9:J9"/>
      <pageMargins left="0" right="0" top="0" bottom="0" header="0" footer="0"/>
      <headerFooter alignWithMargins="0"/>
    </customSheetView>
    <customSheetView guid="{B561B137-3699-4FA9-8524-BB68B904777D}" showPageBreaks="1" showGridLines="0" printArea="1" view="pageBreakPreview">
      <selection activeCell="C3" sqref="C3"/>
      <pageMargins left="0" right="0" top="0" bottom="0" header="0" footer="0"/>
      <headerFooter alignWithMargins="0"/>
    </customSheetView>
    <customSheetView guid="{67DAEC92-6E56-40F2-8420-1A0C9C11A227}" showPageBreaks="1" showGridLines="0" printArea="1" view="pageBreakPreview">
      <selection activeCell="AC33" sqref="AC33"/>
      <pageMargins left="0" right="0" top="0" bottom="0" header="0" footer="0"/>
      <headerFooter alignWithMargins="0"/>
    </customSheetView>
    <customSheetView guid="{E5AAB5D4-866A-40A4-BD2A-91E3D1522FB7}" showPageBreaks="1" showGridLines="0" printArea="1" view="pageBreakPreview">
      <selection activeCell="AC33" sqref="AC33"/>
      <pageMargins left="0" right="0" top="0" bottom="0" header="0" footer="0"/>
      <headerFooter alignWithMargins="0"/>
    </customSheetView>
    <customSheetView guid="{9ECE7ECB-A6AB-4CE1-B785-06EDCCF0D87B}" showPageBreaks="1" showGridLines="0" printArea="1" view="pageBreakPreview">
      <selection activeCell="K9" sqref="K9:N9"/>
      <pageMargins left="0" right="0" top="0" bottom="0" header="0" footer="0"/>
      <headerFooter alignWithMargins="0"/>
    </customSheetView>
    <customSheetView guid="{85D9440D-E941-4118-8A88-6E3224C6294C}" showPageBreaks="1" showGridLines="0" printArea="1" view="pageBreakPreview">
      <selection activeCell="K10" sqref="K10:N10"/>
      <pageMargins left="0" right="0" top="0" bottom="0" header="0" footer="0"/>
      <headerFooter alignWithMargins="0"/>
    </customSheetView>
    <customSheetView guid="{091C5B97-CD32-4120-8AA6-C8A4EB877CC4}" showPageBreaks="1" showGridLines="0" printArea="1" view="pageBreakPreview">
      <selection activeCell="H6" sqref="H6"/>
      <pageMargins left="0" right="0" top="0" bottom="0" header="0" footer="0"/>
      <headerFooter alignWithMargins="0"/>
    </customSheetView>
    <customSheetView guid="{ABA71FD7-2F20-4D89-9682-086673B2D428}" showPageBreaks="1" showGridLines="0" fitToPage="1" printArea="1" hiddenRows="1" view="pageBreakPreview">
      <selection activeCell="K15" sqref="K15:N15"/>
      <pageMargins left="0" right="0" top="0" bottom="0" header="0" footer="0"/>
      <printOptions horizontalCentered="1"/>
      <headerFooter alignWithMargins="0"/>
    </customSheetView>
    <customSheetView guid="{28B27DAA-D495-4FE0-A4B0-318BBC5296C8}"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E39192D6-5293-4E96-A0BA-106405229387}"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B0D27BBA-DB06-47F7-8459-5413A1184B9F}"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5F692ADD-693B-4092-83D3-FB87A19A0587}" showPageBreaks="1" showGridLines="0" fitToPage="1" printArea="1" hiddenRows="1" view="pageBreakPreview" topLeftCell="A7">
      <selection activeCell="Q28" sqref="Q28"/>
      <pageMargins left="0" right="0" top="0" bottom="0" header="0" footer="0"/>
      <printOptions horizontalCentered="1"/>
      <headerFooter alignWithMargins="0"/>
    </customSheetView>
  </customSheetViews>
  <mergeCells count="87">
    <mergeCell ref="A8:F8"/>
    <mergeCell ref="G8:J8"/>
    <mergeCell ref="K8:N8"/>
    <mergeCell ref="N3:O3"/>
    <mergeCell ref="F4:G5"/>
    <mergeCell ref="H4:I5"/>
    <mergeCell ref="J4:K5"/>
    <mergeCell ref="L4:M5"/>
    <mergeCell ref="N4:O5"/>
    <mergeCell ref="F3:G3"/>
    <mergeCell ref="H3:I3"/>
    <mergeCell ref="J3:K3"/>
    <mergeCell ref="L3:M3"/>
    <mergeCell ref="C9:F9"/>
    <mergeCell ref="G9:J9"/>
    <mergeCell ref="K9:N9"/>
    <mergeCell ref="C10:F10"/>
    <mergeCell ref="G10:J10"/>
    <mergeCell ref="K10:N10"/>
    <mergeCell ref="C15:F15"/>
    <mergeCell ref="G15:J15"/>
    <mergeCell ref="K15:N15"/>
    <mergeCell ref="C11:F11"/>
    <mergeCell ref="G11:J11"/>
    <mergeCell ref="K11:N11"/>
    <mergeCell ref="C12:F12"/>
    <mergeCell ref="G12:J12"/>
    <mergeCell ref="K12:N12"/>
    <mergeCell ref="C13:F13"/>
    <mergeCell ref="G13:J13"/>
    <mergeCell ref="K13:N13"/>
    <mergeCell ref="C14:F14"/>
    <mergeCell ref="G14:J14"/>
    <mergeCell ref="K14:N14"/>
    <mergeCell ref="C16:F16"/>
    <mergeCell ref="G16:J16"/>
    <mergeCell ref="K16:N16"/>
    <mergeCell ref="C17:F17"/>
    <mergeCell ref="G17:J17"/>
    <mergeCell ref="K17:N17"/>
    <mergeCell ref="C18:F18"/>
    <mergeCell ref="G18:J18"/>
    <mergeCell ref="K18:N18"/>
    <mergeCell ref="G21:J21"/>
    <mergeCell ref="K21:N21"/>
    <mergeCell ref="C25:J25"/>
    <mergeCell ref="K25:N25"/>
    <mergeCell ref="C19:F19"/>
    <mergeCell ref="G19:J19"/>
    <mergeCell ref="K19:N19"/>
    <mergeCell ref="C20:F20"/>
    <mergeCell ref="G20:J20"/>
    <mergeCell ref="K20:N20"/>
    <mergeCell ref="C28:J28"/>
    <mergeCell ref="K28:N28"/>
    <mergeCell ref="C29:J29"/>
    <mergeCell ref="K29:N29"/>
    <mergeCell ref="C26:J26"/>
    <mergeCell ref="K26:N26"/>
    <mergeCell ref="C27:J27"/>
    <mergeCell ref="K27:N27"/>
    <mergeCell ref="C30:J30"/>
    <mergeCell ref="K30:N30"/>
    <mergeCell ref="C31:J31"/>
    <mergeCell ref="K31:N31"/>
    <mergeCell ref="C34:J34"/>
    <mergeCell ref="K34:N34"/>
    <mergeCell ref="C32:J32"/>
    <mergeCell ref="K32:N32"/>
    <mergeCell ref="C33:J33"/>
    <mergeCell ref="K33:N33"/>
    <mergeCell ref="C36:J36"/>
    <mergeCell ref="K36:N36"/>
    <mergeCell ref="C35:J35"/>
    <mergeCell ref="K35:N35"/>
    <mergeCell ref="A42:J42"/>
    <mergeCell ref="K42:N42"/>
    <mergeCell ref="C39:J39"/>
    <mergeCell ref="K39:N39"/>
    <mergeCell ref="C40:J40"/>
    <mergeCell ref="K40:N40"/>
    <mergeCell ref="C41:J41"/>
    <mergeCell ref="K41:N41"/>
    <mergeCell ref="C38:J38"/>
    <mergeCell ref="K38:N38"/>
    <mergeCell ref="C37:J37"/>
    <mergeCell ref="K37:N37"/>
  </mergeCells>
  <phoneticPr fontId="2"/>
  <printOptions horizontalCentered="1"/>
  <pageMargins left="0.78740157480314965" right="0.78740157480314965" top="0.98425196850393704" bottom="0.98425196850393704" header="0.51181102362204722" footer="0.51181102362204722"/>
  <pageSetup paperSize="9" scale="97"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
  <sheetViews>
    <sheetView view="pageBreakPreview" zoomScale="130" zoomScaleNormal="100" zoomScaleSheetLayoutView="130" workbookViewId="0">
      <selection activeCell="M16" sqref="M16"/>
    </sheetView>
  </sheetViews>
  <sheetFormatPr defaultColWidth="9" defaultRowHeight="13" x14ac:dyDescent="0.2"/>
  <cols>
    <col min="1" max="9" width="10.453125" customWidth="1"/>
    <col min="10" max="16384" width="9" style="61"/>
  </cols>
  <sheetData>
    <row r="1" spans="1:9" ht="16.5" customHeight="1" x14ac:dyDescent="0.2">
      <c r="A1" t="s">
        <v>565</v>
      </c>
    </row>
    <row r="2" spans="1:9" ht="16.5" customHeight="1" x14ac:dyDescent="0.2">
      <c r="A2" s="848" t="s">
        <v>566</v>
      </c>
      <c r="B2" s="848"/>
      <c r="C2" s="848"/>
      <c r="D2" s="848"/>
      <c r="E2" s="848"/>
      <c r="F2" s="848"/>
      <c r="G2" s="848"/>
      <c r="H2" s="848"/>
      <c r="I2" s="848"/>
    </row>
    <row r="3" spans="1:9" ht="16.5" customHeight="1" x14ac:dyDescent="0.2">
      <c r="A3" s="848" t="s">
        <v>567</v>
      </c>
      <c r="B3" s="848"/>
      <c r="C3" s="848"/>
      <c r="D3" s="848"/>
      <c r="E3" s="848"/>
      <c r="F3" s="848"/>
      <c r="G3" s="848"/>
      <c r="H3" s="848"/>
      <c r="I3" s="848"/>
    </row>
    <row r="4" spans="1:9" ht="16.5" customHeight="1" x14ac:dyDescent="0.2">
      <c r="A4" s="848" t="s">
        <v>568</v>
      </c>
      <c r="B4" s="848"/>
      <c r="C4" s="848"/>
      <c r="D4" s="848"/>
      <c r="E4" s="848"/>
      <c r="F4" s="848"/>
      <c r="G4" s="848"/>
      <c r="H4" s="848"/>
      <c r="I4" s="848"/>
    </row>
    <row r="5" spans="1:9" ht="16.5" customHeight="1" x14ac:dyDescent="0.2">
      <c r="A5" s="284" t="s">
        <v>569</v>
      </c>
      <c r="B5" s="284"/>
      <c r="C5" s="284"/>
      <c r="D5" s="284"/>
      <c r="E5" s="284"/>
      <c r="F5" s="284"/>
      <c r="G5" s="284"/>
    </row>
    <row r="6" spans="1:9" ht="16.5" customHeight="1" x14ac:dyDescent="0.2">
      <c r="A6" t="s">
        <v>570</v>
      </c>
      <c r="B6" s="284"/>
      <c r="C6" s="284"/>
      <c r="D6" s="284"/>
      <c r="E6" s="284"/>
      <c r="F6" s="284"/>
      <c r="G6" s="284"/>
    </row>
    <row r="7" spans="1:9" ht="16.5" customHeight="1" x14ac:dyDescent="0.2">
      <c r="A7" t="s">
        <v>571</v>
      </c>
      <c r="B7" s="284"/>
      <c r="C7" s="284"/>
      <c r="D7" s="284"/>
      <c r="E7" s="284"/>
      <c r="F7" s="284"/>
      <c r="G7" s="284"/>
    </row>
    <row r="8" spans="1:9" ht="16.5" customHeight="1" x14ac:dyDescent="0.2">
      <c r="B8" s="284"/>
      <c r="C8" s="284"/>
      <c r="D8" s="284"/>
      <c r="E8" s="284"/>
      <c r="F8" s="284"/>
      <c r="G8" s="284"/>
    </row>
    <row r="9" spans="1:9" ht="16.5" customHeight="1" x14ac:dyDescent="0.2">
      <c r="A9" s="848" t="s">
        <v>572</v>
      </c>
      <c r="B9" s="848"/>
      <c r="C9" s="848"/>
      <c r="D9" s="848"/>
      <c r="E9" s="848"/>
      <c r="F9" s="848"/>
      <c r="G9" s="848"/>
      <c r="H9" s="848"/>
      <c r="I9" s="848"/>
    </row>
    <row r="10" spans="1:9" ht="16.5" customHeight="1" x14ac:dyDescent="0.2">
      <c r="A10" s="848" t="s">
        <v>573</v>
      </c>
      <c r="B10" s="848"/>
      <c r="C10" s="848"/>
      <c r="D10" s="848"/>
      <c r="E10" s="848"/>
      <c r="F10" s="848"/>
      <c r="G10" s="848"/>
      <c r="H10" s="848"/>
      <c r="I10" s="848"/>
    </row>
    <row r="11" spans="1:9" ht="16.5" customHeight="1" x14ac:dyDescent="0.2">
      <c r="A11" s="848" t="s">
        <v>574</v>
      </c>
      <c r="B11" s="848"/>
      <c r="C11" s="848"/>
      <c r="D11" s="848"/>
      <c r="E11" s="848"/>
      <c r="F11" s="848"/>
      <c r="G11" s="848"/>
      <c r="H11" s="848"/>
      <c r="I11" s="848"/>
    </row>
    <row r="12" spans="1:9" ht="16.5" customHeight="1" x14ac:dyDescent="0.2">
      <c r="A12" s="284"/>
      <c r="B12" s="284"/>
      <c r="C12" s="284"/>
      <c r="D12" s="284"/>
      <c r="E12" s="284"/>
      <c r="F12" s="284"/>
      <c r="G12" s="284"/>
    </row>
    <row r="13" spans="1:9" ht="16.5" customHeight="1" x14ac:dyDescent="0.2">
      <c r="A13" s="848" t="s">
        <v>575</v>
      </c>
      <c r="B13" s="848"/>
      <c r="C13" s="848"/>
      <c r="D13" s="848"/>
      <c r="E13" s="848"/>
      <c r="F13" s="848"/>
      <c r="G13" s="848"/>
      <c r="H13" s="848"/>
      <c r="I13" s="848"/>
    </row>
    <row r="14" spans="1:9" ht="16.5" customHeight="1" x14ac:dyDescent="0.2">
      <c r="A14" s="848" t="s">
        <v>576</v>
      </c>
      <c r="B14" s="848"/>
      <c r="C14" s="848"/>
      <c r="D14" s="848"/>
      <c r="E14" s="848"/>
      <c r="F14" s="848"/>
      <c r="G14" s="848"/>
      <c r="H14" s="848"/>
      <c r="I14" s="848"/>
    </row>
    <row r="15" spans="1:9" ht="16.5" customHeight="1" x14ac:dyDescent="0.2">
      <c r="A15" s="280"/>
      <c r="B15" s="280"/>
      <c r="C15" s="280"/>
      <c r="D15" s="280"/>
      <c r="E15" s="280"/>
      <c r="F15" s="280"/>
      <c r="G15" s="280"/>
    </row>
    <row r="16" spans="1:9" ht="16.5" customHeight="1" x14ac:dyDescent="0.2">
      <c r="A16" s="849" t="s">
        <v>577</v>
      </c>
      <c r="B16" s="849"/>
      <c r="C16" s="849"/>
      <c r="D16" s="849"/>
      <c r="E16" s="849"/>
      <c r="F16" s="849"/>
      <c r="G16" s="849"/>
      <c r="H16" s="849"/>
      <c r="I16" s="849"/>
    </row>
    <row r="17" spans="1:9" ht="16.5" customHeight="1" x14ac:dyDescent="0.2">
      <c r="A17" s="848" t="s">
        <v>578</v>
      </c>
      <c r="B17" s="848"/>
      <c r="C17" s="848"/>
      <c r="D17" s="848"/>
      <c r="E17" s="848"/>
      <c r="F17" s="848"/>
      <c r="G17" s="848"/>
      <c r="H17" s="848"/>
      <c r="I17" s="848"/>
    </row>
    <row r="18" spans="1:9" ht="16.5" customHeight="1" x14ac:dyDescent="0.2"/>
  </sheetData>
  <mergeCells count="10">
    <mergeCell ref="A13:I13"/>
    <mergeCell ref="A14:I14"/>
    <mergeCell ref="A16:I16"/>
    <mergeCell ref="A17:I17"/>
    <mergeCell ref="A11:I11"/>
    <mergeCell ref="A2:I2"/>
    <mergeCell ref="A3:I3"/>
    <mergeCell ref="A4:I4"/>
    <mergeCell ref="A9:I9"/>
    <mergeCell ref="A10:I10"/>
  </mergeCells>
  <phoneticPr fontId="2"/>
  <pageMargins left="0.78700000000000003" right="0.78700000000000003" top="0.98399999999999999" bottom="0.98399999999999999" header="0.51200000000000001" footer="0.51200000000000001"/>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72"/>
  <sheetViews>
    <sheetView view="pageBreakPreview" zoomScaleNormal="100" zoomScaleSheetLayoutView="100" workbookViewId="0">
      <selection activeCell="N10" sqref="N10"/>
    </sheetView>
  </sheetViews>
  <sheetFormatPr defaultColWidth="9" defaultRowHeight="19.149999999999999" customHeight="1" x14ac:dyDescent="0.2"/>
  <cols>
    <col min="1" max="1" width="3.90625" style="14" customWidth="1"/>
    <col min="2" max="2" width="5.4531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3" style="14" customWidth="1"/>
    <col min="12" max="16384" width="9" style="14"/>
  </cols>
  <sheetData>
    <row r="1" spans="1:11" ht="19.149999999999999" customHeight="1" x14ac:dyDescent="0.2">
      <c r="A1" s="731" t="s">
        <v>144</v>
      </c>
      <c r="B1" s="732"/>
      <c r="C1" s="731" t="s">
        <v>32</v>
      </c>
      <c r="D1" s="733"/>
      <c r="E1" s="732"/>
      <c r="F1" s="108"/>
      <c r="G1" s="94"/>
      <c r="H1" s="357" t="s">
        <v>1</v>
      </c>
      <c r="I1" s="728">
        <f>総括表!H4</f>
        <v>0</v>
      </c>
      <c r="J1" s="728"/>
      <c r="K1" s="728"/>
    </row>
    <row r="2" spans="1:11" ht="19.149999999999999" customHeight="1" x14ac:dyDescent="0.2">
      <c r="A2" s="94"/>
      <c r="B2" s="94"/>
      <c r="C2" s="94"/>
      <c r="D2" s="94"/>
      <c r="E2" s="94"/>
      <c r="F2" s="108"/>
      <c r="G2" s="94"/>
      <c r="H2" s="121"/>
      <c r="I2" s="94"/>
      <c r="J2" s="131"/>
      <c r="K2" s="94"/>
    </row>
    <row r="3" spans="1:11" ht="19.149999999999999" customHeight="1" x14ac:dyDescent="0.2">
      <c r="A3" s="97" t="s">
        <v>9</v>
      </c>
      <c r="B3" s="98" t="s">
        <v>579</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9.149999999999999" customHeight="1" x14ac:dyDescent="0.2">
      <c r="A5" s="99"/>
      <c r="B5" s="729" t="s">
        <v>146</v>
      </c>
      <c r="C5" s="730"/>
      <c r="D5" s="729" t="s">
        <v>147</v>
      </c>
      <c r="E5" s="730"/>
      <c r="F5" s="330" t="s">
        <v>148</v>
      </c>
      <c r="G5" s="331"/>
      <c r="H5" s="333" t="s">
        <v>149</v>
      </c>
      <c r="I5" s="331"/>
      <c r="J5" s="330" t="s">
        <v>8</v>
      </c>
      <c r="K5" s="103"/>
    </row>
    <row r="6" spans="1:11" ht="15" customHeight="1" x14ac:dyDescent="0.2">
      <c r="A6" s="99"/>
      <c r="B6" s="147"/>
      <c r="C6" s="250"/>
      <c r="D6" s="347"/>
      <c r="E6" s="348"/>
      <c r="F6" s="109"/>
      <c r="G6" s="134"/>
      <c r="H6" s="124"/>
      <c r="I6" s="134"/>
      <c r="J6" s="110" t="s">
        <v>150</v>
      </c>
      <c r="K6" s="103"/>
    </row>
    <row r="7" spans="1:11" s="1" customFormat="1" ht="15.75" customHeight="1" x14ac:dyDescent="0.2">
      <c r="A7" s="98"/>
      <c r="B7" s="352">
        <v>1</v>
      </c>
      <c r="C7" s="351" t="s">
        <v>580</v>
      </c>
      <c r="D7" s="742"/>
      <c r="E7" s="727"/>
      <c r="F7" s="300"/>
      <c r="G7" s="301" t="s">
        <v>581</v>
      </c>
      <c r="H7" s="310">
        <v>0.60499999999999998</v>
      </c>
      <c r="I7" s="303" t="s">
        <v>582</v>
      </c>
      <c r="J7" s="304">
        <f t="shared" ref="J7:J12" si="0">ROUND(F7*H7,0)</f>
        <v>0</v>
      </c>
      <c r="K7" s="103" t="s">
        <v>583</v>
      </c>
    </row>
    <row r="8" spans="1:11" s="1" customFormat="1" ht="15.75" customHeight="1" x14ac:dyDescent="0.2">
      <c r="A8" s="98"/>
      <c r="B8" s="352">
        <v>2</v>
      </c>
      <c r="C8" s="351" t="s">
        <v>584</v>
      </c>
      <c r="D8" s="742"/>
      <c r="E8" s="727"/>
      <c r="F8" s="300"/>
      <c r="G8" s="301" t="s">
        <v>581</v>
      </c>
      <c r="H8" s="310">
        <v>0.64200000000000002</v>
      </c>
      <c r="I8" s="303" t="s">
        <v>582</v>
      </c>
      <c r="J8" s="304">
        <f t="shared" si="0"/>
        <v>0</v>
      </c>
      <c r="K8" s="103" t="s">
        <v>585</v>
      </c>
    </row>
    <row r="9" spans="1:11" s="1" customFormat="1" ht="15.75" customHeight="1" x14ac:dyDescent="0.2">
      <c r="A9" s="98"/>
      <c r="B9" s="352">
        <v>3</v>
      </c>
      <c r="C9" s="351" t="s">
        <v>226</v>
      </c>
      <c r="D9" s="742"/>
      <c r="E9" s="727"/>
      <c r="F9" s="300"/>
      <c r="G9" s="301" t="s">
        <v>581</v>
      </c>
      <c r="H9" s="310">
        <v>0.67100000000000004</v>
      </c>
      <c r="I9" s="303" t="s">
        <v>582</v>
      </c>
      <c r="J9" s="304">
        <f t="shared" si="0"/>
        <v>0</v>
      </c>
      <c r="K9" s="103" t="s">
        <v>586</v>
      </c>
    </row>
    <row r="10" spans="1:11" s="1" customFormat="1" ht="15.75" customHeight="1" x14ac:dyDescent="0.2">
      <c r="A10" s="98"/>
      <c r="B10" s="352">
        <v>4</v>
      </c>
      <c r="C10" s="351" t="s">
        <v>228</v>
      </c>
      <c r="D10" s="742"/>
      <c r="E10" s="727"/>
      <c r="F10" s="300"/>
      <c r="G10" s="301" t="s">
        <v>581</v>
      </c>
      <c r="H10" s="310">
        <v>0.7</v>
      </c>
      <c r="I10" s="303" t="s">
        <v>582</v>
      </c>
      <c r="J10" s="304">
        <f t="shared" si="0"/>
        <v>0</v>
      </c>
      <c r="K10" s="103" t="s">
        <v>198</v>
      </c>
    </row>
    <row r="11" spans="1:11" s="1" customFormat="1" ht="15.75" customHeight="1" x14ac:dyDescent="0.2">
      <c r="A11" s="98"/>
      <c r="B11" s="352">
        <v>5</v>
      </c>
      <c r="C11" s="351" t="s">
        <v>230</v>
      </c>
      <c r="D11" s="726"/>
      <c r="E11" s="727"/>
      <c r="F11" s="300"/>
      <c r="G11" s="301" t="s">
        <v>581</v>
      </c>
      <c r="H11" s="310">
        <v>0.7</v>
      </c>
      <c r="I11" s="303" t="s">
        <v>582</v>
      </c>
      <c r="J11" s="304">
        <f t="shared" si="0"/>
        <v>0</v>
      </c>
      <c r="K11" s="103" t="s">
        <v>587</v>
      </c>
    </row>
    <row r="12" spans="1:11" s="1" customFormat="1" ht="15.75" customHeight="1" x14ac:dyDescent="0.2">
      <c r="A12" s="98"/>
      <c r="B12" s="352">
        <v>6</v>
      </c>
      <c r="C12" s="351" t="s">
        <v>232</v>
      </c>
      <c r="D12" s="742"/>
      <c r="E12" s="727"/>
      <c r="F12" s="300"/>
      <c r="G12" s="301" t="s">
        <v>581</v>
      </c>
      <c r="H12" s="310">
        <v>0.7</v>
      </c>
      <c r="I12" s="303" t="s">
        <v>582</v>
      </c>
      <c r="J12" s="304">
        <f t="shared" si="0"/>
        <v>0</v>
      </c>
      <c r="K12" s="103" t="s">
        <v>588</v>
      </c>
    </row>
    <row r="13" spans="1:11" s="1" customFormat="1" ht="15.75" customHeight="1" thickBot="1" x14ac:dyDescent="0.25">
      <c r="A13" s="98"/>
      <c r="B13" s="555">
        <v>7</v>
      </c>
      <c r="C13" s="623" t="s">
        <v>1136</v>
      </c>
      <c r="D13" s="726"/>
      <c r="E13" s="727"/>
      <c r="F13" s="557"/>
      <c r="G13" s="560" t="s">
        <v>581</v>
      </c>
      <c r="H13" s="624">
        <v>0.7</v>
      </c>
      <c r="I13" s="561" t="s">
        <v>582</v>
      </c>
      <c r="J13" s="559">
        <f>ROUND(F13*H13,0)</f>
        <v>0</v>
      </c>
      <c r="K13" s="103" t="s">
        <v>1236</v>
      </c>
    </row>
    <row r="14" spans="1:11" s="1" customFormat="1" ht="15.75" customHeight="1" thickBot="1" x14ac:dyDescent="0.25">
      <c r="A14" s="98"/>
      <c r="B14" s="115"/>
      <c r="C14" s="103"/>
      <c r="D14" s="104"/>
      <c r="E14" s="104"/>
      <c r="F14" s="57"/>
      <c r="G14" s="104"/>
      <c r="H14" s="850" t="s">
        <v>163</v>
      </c>
      <c r="I14" s="851"/>
      <c r="J14" s="133">
        <f>SUM(J7:J13)</f>
        <v>0</v>
      </c>
      <c r="K14" s="103" t="s">
        <v>589</v>
      </c>
    </row>
    <row r="15" spans="1:11" s="1" customFormat="1" ht="14" x14ac:dyDescent="0.2">
      <c r="A15" s="99"/>
      <c r="B15" s="98"/>
      <c r="C15" s="98"/>
      <c r="D15" s="98"/>
      <c r="E15" s="98"/>
      <c r="F15" s="125"/>
      <c r="G15" s="98"/>
      <c r="H15" s="122"/>
      <c r="I15" s="98"/>
      <c r="J15" s="125"/>
      <c r="K15" s="98"/>
    </row>
    <row r="16" spans="1:11" ht="19.149999999999999" customHeight="1" x14ac:dyDescent="0.2">
      <c r="A16" s="97">
        <v>2</v>
      </c>
      <c r="B16" s="98" t="s">
        <v>590</v>
      </c>
      <c r="C16" s="94"/>
      <c r="D16" s="94"/>
      <c r="E16" s="94"/>
      <c r="F16" s="108"/>
      <c r="G16" s="94"/>
      <c r="H16" s="121"/>
      <c r="I16" s="94"/>
      <c r="J16" s="108"/>
      <c r="K16" s="94"/>
    </row>
    <row r="17" spans="1:11" ht="11.25" customHeight="1" x14ac:dyDescent="0.2">
      <c r="A17" s="99"/>
      <c r="B17" s="94"/>
      <c r="C17" s="94"/>
      <c r="D17" s="94"/>
      <c r="E17" s="94"/>
      <c r="F17" s="108"/>
      <c r="G17" s="94"/>
      <c r="H17" s="121"/>
      <c r="I17" s="94"/>
      <c r="J17" s="108"/>
      <c r="K17" s="94"/>
    </row>
    <row r="18" spans="1:11" ht="19.149999999999999" customHeight="1" x14ac:dyDescent="0.2">
      <c r="A18" s="99"/>
      <c r="B18" s="729" t="s">
        <v>146</v>
      </c>
      <c r="C18" s="730"/>
      <c r="D18" s="729" t="s">
        <v>147</v>
      </c>
      <c r="E18" s="730"/>
      <c r="F18" s="330" t="s">
        <v>148</v>
      </c>
      <c r="G18" s="331"/>
      <c r="H18" s="333" t="s">
        <v>149</v>
      </c>
      <c r="I18" s="331"/>
      <c r="J18" s="330" t="s">
        <v>8</v>
      </c>
      <c r="K18" s="103"/>
    </row>
    <row r="19" spans="1:11" ht="15" customHeight="1" x14ac:dyDescent="0.2">
      <c r="A19" s="99"/>
      <c r="B19" s="147"/>
      <c r="C19" s="250"/>
      <c r="D19" s="347"/>
      <c r="E19" s="348"/>
      <c r="F19" s="109"/>
      <c r="G19" s="134"/>
      <c r="H19" s="124"/>
      <c r="I19" s="134"/>
      <c r="J19" s="110" t="s">
        <v>150</v>
      </c>
      <c r="K19" s="103"/>
    </row>
    <row r="20" spans="1:11" s="1" customFormat="1" ht="15.75" customHeight="1" x14ac:dyDescent="0.2">
      <c r="A20" s="98"/>
      <c r="B20" s="352">
        <v>1</v>
      </c>
      <c r="C20" s="351" t="s">
        <v>226</v>
      </c>
      <c r="D20" s="742"/>
      <c r="E20" s="727"/>
      <c r="F20" s="300"/>
      <c r="G20" s="301" t="s">
        <v>581</v>
      </c>
      <c r="H20" s="310">
        <v>0.48</v>
      </c>
      <c r="I20" s="303" t="s">
        <v>582</v>
      </c>
      <c r="J20" s="304">
        <f>ROUND(F20*H20,0)</f>
        <v>0</v>
      </c>
      <c r="K20" s="103" t="s">
        <v>583</v>
      </c>
    </row>
    <row r="21" spans="1:11" s="1" customFormat="1" ht="15.75" customHeight="1" x14ac:dyDescent="0.2">
      <c r="A21" s="98"/>
      <c r="B21" s="352">
        <v>2</v>
      </c>
      <c r="C21" s="351" t="s">
        <v>228</v>
      </c>
      <c r="D21" s="742"/>
      <c r="E21" s="727"/>
      <c r="F21" s="300"/>
      <c r="G21" s="301" t="s">
        <v>581</v>
      </c>
      <c r="H21" s="310">
        <v>0.5</v>
      </c>
      <c r="I21" s="303" t="s">
        <v>582</v>
      </c>
      <c r="J21" s="304">
        <f>ROUND(F21*H21,0)</f>
        <v>0</v>
      </c>
      <c r="K21" s="103" t="s">
        <v>585</v>
      </c>
    </row>
    <row r="22" spans="1:11" s="1" customFormat="1" ht="15.75" customHeight="1" x14ac:dyDescent="0.2">
      <c r="A22" s="98"/>
      <c r="B22" s="352">
        <v>3</v>
      </c>
      <c r="C22" s="351" t="s">
        <v>230</v>
      </c>
      <c r="D22" s="742"/>
      <c r="E22" s="727"/>
      <c r="F22" s="300"/>
      <c r="G22" s="301" t="s">
        <v>581</v>
      </c>
      <c r="H22" s="310">
        <v>0.5</v>
      </c>
      <c r="I22" s="303" t="s">
        <v>582</v>
      </c>
      <c r="J22" s="304">
        <f>ROUND(F22*H22,0)</f>
        <v>0</v>
      </c>
      <c r="K22" s="103" t="s">
        <v>586</v>
      </c>
    </row>
    <row r="23" spans="1:11" s="1" customFormat="1" ht="15.75" customHeight="1" x14ac:dyDescent="0.2">
      <c r="A23" s="98"/>
      <c r="B23" s="352">
        <v>4</v>
      </c>
      <c r="C23" s="351" t="s">
        <v>232</v>
      </c>
      <c r="D23" s="742"/>
      <c r="E23" s="727"/>
      <c r="F23" s="300"/>
      <c r="G23" s="301" t="s">
        <v>581</v>
      </c>
      <c r="H23" s="310">
        <v>0.5</v>
      </c>
      <c r="I23" s="303" t="s">
        <v>582</v>
      </c>
      <c r="J23" s="304">
        <f>ROUND(F23*H23,0)</f>
        <v>0</v>
      </c>
      <c r="K23" s="103" t="s">
        <v>591</v>
      </c>
    </row>
    <row r="24" spans="1:11" s="1" customFormat="1" ht="15.75" customHeight="1" thickBot="1" x14ac:dyDescent="0.25">
      <c r="A24" s="98"/>
      <c r="B24" s="555">
        <v>5</v>
      </c>
      <c r="C24" s="623" t="s">
        <v>1136</v>
      </c>
      <c r="D24" s="726"/>
      <c r="E24" s="727"/>
      <c r="F24" s="557"/>
      <c r="G24" s="560" t="s">
        <v>581</v>
      </c>
      <c r="H24" s="624">
        <v>0.5</v>
      </c>
      <c r="I24" s="561" t="s">
        <v>582</v>
      </c>
      <c r="J24" s="559">
        <f>ROUND(F24*H24,0)</f>
        <v>0</v>
      </c>
      <c r="K24" s="103" t="s">
        <v>587</v>
      </c>
    </row>
    <row r="25" spans="1:11" s="1" customFormat="1" ht="15.75" customHeight="1" thickBot="1" x14ac:dyDescent="0.25">
      <c r="A25" s="98"/>
      <c r="B25" s="115"/>
      <c r="C25" s="103"/>
      <c r="D25" s="104"/>
      <c r="E25" s="104"/>
      <c r="F25" s="57"/>
      <c r="G25" s="104"/>
      <c r="H25" s="850" t="s">
        <v>163</v>
      </c>
      <c r="I25" s="851"/>
      <c r="J25" s="133">
        <f>SUM(J20:J24)</f>
        <v>0</v>
      </c>
      <c r="K25" s="103" t="s">
        <v>592</v>
      </c>
    </row>
    <row r="26" spans="1:11" s="1" customFormat="1" ht="14" x14ac:dyDescent="0.2">
      <c r="A26" s="99"/>
      <c r="B26" s="98"/>
      <c r="C26" s="98"/>
      <c r="D26" s="98"/>
      <c r="E26" s="98"/>
      <c r="F26" s="125"/>
      <c r="G26" s="98"/>
      <c r="H26" s="122"/>
      <c r="I26" s="98"/>
      <c r="J26" s="125"/>
      <c r="K26" s="98"/>
    </row>
    <row r="27" spans="1:11" ht="19.149999999999999" customHeight="1" x14ac:dyDescent="0.2">
      <c r="A27" s="97">
        <v>3</v>
      </c>
      <c r="B27" s="98" t="s">
        <v>593</v>
      </c>
      <c r="C27" s="94"/>
      <c r="D27" s="94"/>
      <c r="E27" s="94"/>
      <c r="F27" s="108"/>
      <c r="G27" s="94"/>
      <c r="H27" s="121"/>
      <c r="I27" s="94"/>
      <c r="J27" s="108"/>
      <c r="K27" s="94"/>
    </row>
    <row r="28" spans="1:11" ht="11.25" customHeight="1" x14ac:dyDescent="0.2">
      <c r="A28" s="99"/>
      <c r="B28" s="94"/>
      <c r="C28" s="94"/>
      <c r="D28" s="94"/>
      <c r="E28" s="94"/>
      <c r="F28" s="108"/>
      <c r="G28" s="94"/>
      <c r="H28" s="121"/>
      <c r="I28" s="94"/>
      <c r="J28" s="108"/>
      <c r="K28" s="94"/>
    </row>
    <row r="29" spans="1:11" ht="19.149999999999999" customHeight="1" x14ac:dyDescent="0.2">
      <c r="A29" s="99"/>
      <c r="B29" s="729" t="s">
        <v>146</v>
      </c>
      <c r="C29" s="730"/>
      <c r="D29" s="729" t="s">
        <v>147</v>
      </c>
      <c r="E29" s="730"/>
      <c r="F29" s="330" t="s">
        <v>148</v>
      </c>
      <c r="G29" s="331"/>
      <c r="H29" s="333" t="s">
        <v>149</v>
      </c>
      <c r="I29" s="331"/>
      <c r="J29" s="330" t="s">
        <v>8</v>
      </c>
      <c r="K29" s="103"/>
    </row>
    <row r="30" spans="1:11" ht="15" customHeight="1" x14ac:dyDescent="0.2">
      <c r="A30" s="99"/>
      <c r="B30" s="147"/>
      <c r="C30" s="250"/>
      <c r="D30" s="347"/>
      <c r="E30" s="348"/>
      <c r="F30" s="109"/>
      <c r="G30" s="134"/>
      <c r="H30" s="124"/>
      <c r="I30" s="134"/>
      <c r="J30" s="110" t="s">
        <v>150</v>
      </c>
      <c r="K30" s="103"/>
    </row>
    <row r="31" spans="1:11" s="1" customFormat="1" ht="15.75" customHeight="1" x14ac:dyDescent="0.2">
      <c r="A31" s="98"/>
      <c r="B31" s="352">
        <v>1</v>
      </c>
      <c r="C31" s="351" t="s">
        <v>226</v>
      </c>
      <c r="D31" s="742"/>
      <c r="E31" s="727"/>
      <c r="F31" s="300"/>
      <c r="G31" s="301" t="s">
        <v>581</v>
      </c>
      <c r="H31" s="310">
        <v>0.48</v>
      </c>
      <c r="I31" s="303" t="s">
        <v>582</v>
      </c>
      <c r="J31" s="304">
        <f>ROUND(F31*H31,0)</f>
        <v>0</v>
      </c>
      <c r="K31" s="103" t="s">
        <v>583</v>
      </c>
    </row>
    <row r="32" spans="1:11" s="1" customFormat="1" ht="15.75" customHeight="1" x14ac:dyDescent="0.2">
      <c r="A32" s="98"/>
      <c r="B32" s="352">
        <v>2</v>
      </c>
      <c r="C32" s="351" t="s">
        <v>228</v>
      </c>
      <c r="D32" s="742"/>
      <c r="E32" s="727"/>
      <c r="F32" s="300"/>
      <c r="G32" s="301" t="s">
        <v>581</v>
      </c>
      <c r="H32" s="310">
        <v>0.5</v>
      </c>
      <c r="I32" s="303" t="s">
        <v>582</v>
      </c>
      <c r="J32" s="304">
        <f>ROUND(F32*H32,0)</f>
        <v>0</v>
      </c>
      <c r="K32" s="103" t="s">
        <v>585</v>
      </c>
    </row>
    <row r="33" spans="1:11" s="1" customFormat="1" ht="15.75" customHeight="1" x14ac:dyDescent="0.2">
      <c r="A33" s="98"/>
      <c r="B33" s="352">
        <v>3</v>
      </c>
      <c r="C33" s="351" t="s">
        <v>230</v>
      </c>
      <c r="D33" s="742"/>
      <c r="E33" s="727"/>
      <c r="F33" s="300"/>
      <c r="G33" s="301" t="s">
        <v>581</v>
      </c>
      <c r="H33" s="310">
        <v>0.5</v>
      </c>
      <c r="I33" s="303" t="s">
        <v>582</v>
      </c>
      <c r="J33" s="304">
        <f>ROUND(F33*H33,0)</f>
        <v>0</v>
      </c>
      <c r="K33" s="103" t="s">
        <v>586</v>
      </c>
    </row>
    <row r="34" spans="1:11" s="1" customFormat="1" ht="15.75" customHeight="1" x14ac:dyDescent="0.2">
      <c r="A34" s="98"/>
      <c r="B34" s="352">
        <v>4</v>
      </c>
      <c r="C34" s="351" t="s">
        <v>232</v>
      </c>
      <c r="D34" s="742"/>
      <c r="E34" s="727"/>
      <c r="F34" s="300"/>
      <c r="G34" s="301" t="s">
        <v>581</v>
      </c>
      <c r="H34" s="310">
        <v>0.5</v>
      </c>
      <c r="I34" s="303" t="s">
        <v>582</v>
      </c>
      <c r="J34" s="304">
        <f>ROUND(F34*H34,0)</f>
        <v>0</v>
      </c>
      <c r="K34" s="103" t="s">
        <v>591</v>
      </c>
    </row>
    <row r="35" spans="1:11" s="1" customFormat="1" ht="15.75" customHeight="1" thickBot="1" x14ac:dyDescent="0.25">
      <c r="A35" s="98"/>
      <c r="B35" s="555">
        <v>5</v>
      </c>
      <c r="C35" s="623" t="s">
        <v>1136</v>
      </c>
      <c r="D35" s="726"/>
      <c r="E35" s="727"/>
      <c r="F35" s="557"/>
      <c r="G35" s="560" t="s">
        <v>581</v>
      </c>
      <c r="H35" s="624">
        <v>0.5</v>
      </c>
      <c r="I35" s="561" t="s">
        <v>582</v>
      </c>
      <c r="J35" s="559">
        <f>ROUND(F35*H35,0)</f>
        <v>0</v>
      </c>
      <c r="K35" s="103" t="s">
        <v>587</v>
      </c>
    </row>
    <row r="36" spans="1:11" s="1" customFormat="1" ht="15.75" customHeight="1" thickBot="1" x14ac:dyDescent="0.25">
      <c r="A36" s="98"/>
      <c r="B36" s="115"/>
      <c r="C36" s="103"/>
      <c r="D36" s="104"/>
      <c r="E36" s="104"/>
      <c r="F36" s="57"/>
      <c r="G36" s="104"/>
      <c r="H36" s="850" t="s">
        <v>163</v>
      </c>
      <c r="I36" s="851"/>
      <c r="J36" s="133">
        <f>SUM(J31:J35)</f>
        <v>0</v>
      </c>
      <c r="K36" s="103" t="s">
        <v>298</v>
      </c>
    </row>
    <row r="37" spans="1:11" s="1" customFormat="1" ht="15.75" customHeight="1" x14ac:dyDescent="0.2">
      <c r="A37" s="98"/>
      <c r="B37" s="115"/>
      <c r="C37" s="103"/>
      <c r="D37" s="104"/>
      <c r="E37" s="104"/>
      <c r="F37" s="57"/>
      <c r="G37" s="104"/>
      <c r="H37" s="132"/>
      <c r="I37" s="104"/>
      <c r="J37" s="57"/>
      <c r="K37" s="103"/>
    </row>
    <row r="38" spans="1:11" ht="15.75" customHeight="1" x14ac:dyDescent="0.2">
      <c r="A38" s="138">
        <v>4</v>
      </c>
      <c r="B38" s="98" t="s">
        <v>1255</v>
      </c>
      <c r="C38" s="94"/>
      <c r="D38" s="94"/>
      <c r="E38" s="94"/>
      <c r="F38" s="108"/>
      <c r="G38" s="94"/>
      <c r="H38" s="121"/>
      <c r="I38" s="94"/>
      <c r="J38" s="108"/>
      <c r="K38" s="94"/>
    </row>
    <row r="39" spans="1:11" ht="15.75" customHeight="1" x14ac:dyDescent="0.2">
      <c r="A39" s="138"/>
      <c r="B39" s="98" t="s">
        <v>1256</v>
      </c>
      <c r="C39" s="94"/>
      <c r="D39" s="94"/>
      <c r="E39" s="94"/>
      <c r="F39" s="108"/>
      <c r="G39" s="94"/>
      <c r="H39" s="121"/>
      <c r="I39" s="94"/>
      <c r="J39" s="108"/>
      <c r="K39" s="94"/>
    </row>
    <row r="40" spans="1:11" ht="15.75" customHeight="1" x14ac:dyDescent="0.2">
      <c r="A40" s="562"/>
      <c r="B40" s="94"/>
      <c r="C40" s="94"/>
      <c r="D40" s="94"/>
      <c r="E40" s="94"/>
      <c r="F40" s="108"/>
      <c r="G40" s="94"/>
      <c r="H40" s="121"/>
      <c r="I40" s="94"/>
      <c r="J40" s="108"/>
      <c r="K40" s="94"/>
    </row>
    <row r="41" spans="1:11" ht="15.75" customHeight="1" x14ac:dyDescent="0.2">
      <c r="A41" s="562"/>
      <c r="B41" s="852" t="s">
        <v>146</v>
      </c>
      <c r="C41" s="853"/>
      <c r="D41" s="852" t="s">
        <v>147</v>
      </c>
      <c r="E41" s="853"/>
      <c r="F41" s="563" t="s">
        <v>148</v>
      </c>
      <c r="G41" s="564"/>
      <c r="H41" s="565" t="s">
        <v>149</v>
      </c>
      <c r="I41" s="564"/>
      <c r="J41" s="563" t="s">
        <v>8</v>
      </c>
      <c r="K41" s="103"/>
    </row>
    <row r="42" spans="1:11" ht="15.75" customHeight="1" x14ac:dyDescent="0.2">
      <c r="A42" s="562"/>
      <c r="B42" s="147"/>
      <c r="C42" s="250"/>
      <c r="D42" s="566"/>
      <c r="E42" s="567"/>
      <c r="F42" s="109"/>
      <c r="G42" s="134"/>
      <c r="H42" s="124"/>
      <c r="I42" s="134"/>
      <c r="J42" s="110" t="s">
        <v>150</v>
      </c>
      <c r="K42" s="103"/>
    </row>
    <row r="43" spans="1:11" s="1" customFormat="1" ht="15.75" customHeight="1" thickBot="1" x14ac:dyDescent="0.25">
      <c r="A43" s="98"/>
      <c r="B43" s="555">
        <v>1</v>
      </c>
      <c r="C43" s="623" t="s">
        <v>1136</v>
      </c>
      <c r="D43" s="726"/>
      <c r="E43" s="727"/>
      <c r="F43" s="557"/>
      <c r="G43" s="560" t="s">
        <v>581</v>
      </c>
      <c r="H43" s="624">
        <v>0.5</v>
      </c>
      <c r="I43" s="561" t="s">
        <v>582</v>
      </c>
      <c r="J43" s="559">
        <f>ROUND(F43*H43,0)</f>
        <v>0</v>
      </c>
      <c r="K43" s="103" t="s">
        <v>583</v>
      </c>
    </row>
    <row r="44" spans="1:11" s="1" customFormat="1" ht="15.75" customHeight="1" thickBot="1" x14ac:dyDescent="0.25">
      <c r="A44" s="98"/>
      <c r="B44" s="115"/>
      <c r="C44" s="103"/>
      <c r="D44" s="104"/>
      <c r="E44" s="104"/>
      <c r="F44" s="57"/>
      <c r="G44" s="104"/>
      <c r="H44" s="850" t="s">
        <v>163</v>
      </c>
      <c r="I44" s="851"/>
      <c r="J44" s="133">
        <f>SUM(J43)</f>
        <v>0</v>
      </c>
      <c r="K44" s="103" t="s">
        <v>300</v>
      </c>
    </row>
    <row r="45" spans="1:11" s="1" customFormat="1" ht="15.75" customHeight="1" x14ac:dyDescent="0.2">
      <c r="A45" s="98"/>
      <c r="B45" s="115"/>
      <c r="C45" s="103"/>
      <c r="D45" s="104"/>
      <c r="E45" s="104"/>
      <c r="F45" s="57"/>
      <c r="G45" s="104"/>
      <c r="H45" s="568"/>
      <c r="I45" s="8"/>
      <c r="J45" s="7"/>
      <c r="K45" s="103"/>
    </row>
    <row r="46" spans="1:11" ht="15.75" customHeight="1" x14ac:dyDescent="0.2">
      <c r="A46" s="138">
        <v>5</v>
      </c>
      <c r="B46" s="98" t="s">
        <v>1257</v>
      </c>
      <c r="C46" s="94"/>
      <c r="D46" s="94"/>
      <c r="E46" s="94"/>
      <c r="F46" s="108"/>
      <c r="G46" s="94"/>
      <c r="H46" s="121"/>
      <c r="I46" s="94"/>
      <c r="J46" s="108"/>
      <c r="K46" s="94"/>
    </row>
    <row r="47" spans="1:11" ht="15.75" customHeight="1" x14ac:dyDescent="0.2">
      <c r="A47" s="138"/>
      <c r="B47" s="98" t="s">
        <v>1258</v>
      </c>
      <c r="C47" s="94"/>
      <c r="D47" s="94"/>
      <c r="E47" s="94"/>
      <c r="F47" s="108"/>
      <c r="G47" s="94"/>
      <c r="H47" s="121"/>
      <c r="I47" s="94"/>
      <c r="J47" s="108"/>
      <c r="K47" s="94"/>
    </row>
    <row r="48" spans="1:11" ht="15.75" customHeight="1" x14ac:dyDescent="0.2">
      <c r="A48" s="562"/>
      <c r="B48" s="94"/>
      <c r="C48" s="94"/>
      <c r="D48" s="94"/>
      <c r="E48" s="94"/>
      <c r="F48" s="108"/>
      <c r="G48" s="94"/>
      <c r="H48" s="121"/>
      <c r="I48" s="94"/>
      <c r="J48" s="108"/>
      <c r="K48" s="94"/>
    </row>
    <row r="49" spans="1:11" ht="15.75" customHeight="1" x14ac:dyDescent="0.2">
      <c r="A49" s="562"/>
      <c r="B49" s="852" t="s">
        <v>146</v>
      </c>
      <c r="C49" s="853"/>
      <c r="D49" s="852" t="s">
        <v>147</v>
      </c>
      <c r="E49" s="853"/>
      <c r="F49" s="563" t="s">
        <v>148</v>
      </c>
      <c r="G49" s="564"/>
      <c r="H49" s="565" t="s">
        <v>149</v>
      </c>
      <c r="I49" s="564"/>
      <c r="J49" s="563" t="s">
        <v>8</v>
      </c>
      <c r="K49" s="103"/>
    </row>
    <row r="50" spans="1:11" ht="15.75" customHeight="1" x14ac:dyDescent="0.2">
      <c r="A50" s="562"/>
      <c r="B50" s="147"/>
      <c r="C50" s="250"/>
      <c r="D50" s="566"/>
      <c r="E50" s="567"/>
      <c r="F50" s="109"/>
      <c r="G50" s="134"/>
      <c r="H50" s="124"/>
      <c r="I50" s="134"/>
      <c r="J50" s="110" t="s">
        <v>150</v>
      </c>
      <c r="K50" s="103"/>
    </row>
    <row r="51" spans="1:11" s="1" customFormat="1" ht="15.65" customHeight="1" thickBot="1" x14ac:dyDescent="0.25">
      <c r="A51" s="98"/>
      <c r="B51" s="555">
        <v>1</v>
      </c>
      <c r="C51" s="623" t="s">
        <v>1136</v>
      </c>
      <c r="D51" s="726"/>
      <c r="E51" s="727"/>
      <c r="F51" s="557"/>
      <c r="G51" s="560" t="s">
        <v>581</v>
      </c>
      <c r="H51" s="624">
        <v>0.3</v>
      </c>
      <c r="I51" s="561" t="s">
        <v>582</v>
      </c>
      <c r="J51" s="559">
        <f>ROUND(F51*H51,0)</f>
        <v>0</v>
      </c>
      <c r="K51" s="103" t="s">
        <v>583</v>
      </c>
    </row>
    <row r="52" spans="1:11" s="1" customFormat="1" ht="15.75" customHeight="1" thickBot="1" x14ac:dyDescent="0.25">
      <c r="A52" s="98"/>
      <c r="B52" s="115"/>
      <c r="C52" s="103"/>
      <c r="D52" s="104"/>
      <c r="E52" s="104"/>
      <c r="F52" s="57"/>
      <c r="G52" s="104"/>
      <c r="H52" s="850" t="s">
        <v>163</v>
      </c>
      <c r="I52" s="851"/>
      <c r="J52" s="133">
        <f>SUM(J51)</f>
        <v>0</v>
      </c>
      <c r="K52" s="103" t="s">
        <v>309</v>
      </c>
    </row>
    <row r="53" spans="1:11" s="1" customFormat="1" ht="15.65" customHeight="1" x14ac:dyDescent="0.2">
      <c r="A53" s="98"/>
      <c r="B53" s="115"/>
      <c r="C53" s="103"/>
      <c r="D53" s="104"/>
      <c r="E53" s="104"/>
      <c r="F53" s="57"/>
      <c r="G53" s="104"/>
      <c r="H53" s="568"/>
      <c r="I53" s="8"/>
      <c r="J53" s="7"/>
      <c r="K53" s="103"/>
    </row>
    <row r="54" spans="1:11" ht="15.65" customHeight="1" x14ac:dyDescent="0.2">
      <c r="A54" s="138">
        <v>6</v>
      </c>
      <c r="B54" s="98" t="s">
        <v>1238</v>
      </c>
      <c r="C54" s="94"/>
      <c r="D54" s="94"/>
      <c r="E54" s="94"/>
      <c r="F54" s="108"/>
      <c r="G54" s="94"/>
      <c r="H54" s="121"/>
      <c r="I54" s="94"/>
      <c r="J54" s="108"/>
      <c r="K54" s="94"/>
    </row>
    <row r="55" spans="1:11" ht="15.65" customHeight="1" x14ac:dyDescent="0.2">
      <c r="A55" s="562"/>
      <c r="B55" s="94"/>
      <c r="C55" s="94"/>
      <c r="D55" s="94"/>
      <c r="E55" s="94"/>
      <c r="F55" s="108"/>
      <c r="G55" s="94"/>
      <c r="H55" s="121"/>
      <c r="I55" s="94"/>
      <c r="J55" s="108"/>
      <c r="K55" s="94"/>
    </row>
    <row r="56" spans="1:11" ht="15.65" customHeight="1" x14ac:dyDescent="0.2">
      <c r="A56" s="562"/>
      <c r="B56" s="852" t="s">
        <v>146</v>
      </c>
      <c r="C56" s="853"/>
      <c r="D56" s="852" t="s">
        <v>147</v>
      </c>
      <c r="E56" s="853"/>
      <c r="F56" s="563" t="s">
        <v>148</v>
      </c>
      <c r="G56" s="564"/>
      <c r="H56" s="565" t="s">
        <v>149</v>
      </c>
      <c r="I56" s="564"/>
      <c r="J56" s="563" t="s">
        <v>8</v>
      </c>
      <c r="K56" s="103"/>
    </row>
    <row r="57" spans="1:11" ht="15.65" customHeight="1" x14ac:dyDescent="0.2">
      <c r="A57" s="562"/>
      <c r="B57" s="147"/>
      <c r="C57" s="250"/>
      <c r="D57" s="566"/>
      <c r="E57" s="567"/>
      <c r="F57" s="109"/>
      <c r="G57" s="134"/>
      <c r="H57" s="124"/>
      <c r="I57" s="134"/>
      <c r="J57" s="110" t="s">
        <v>150</v>
      </c>
      <c r="K57" s="103"/>
    </row>
    <row r="58" spans="1:11" s="1" customFormat="1" ht="15.65" customHeight="1" thickBot="1" x14ac:dyDescent="0.25">
      <c r="A58" s="98"/>
      <c r="B58" s="555">
        <v>1</v>
      </c>
      <c r="C58" s="623" t="s">
        <v>1136</v>
      </c>
      <c r="D58" s="726"/>
      <c r="E58" s="727"/>
      <c r="F58" s="557"/>
      <c r="G58" s="560" t="s">
        <v>581</v>
      </c>
      <c r="H58" s="624">
        <v>0.5</v>
      </c>
      <c r="I58" s="561" t="s">
        <v>582</v>
      </c>
      <c r="J58" s="559">
        <f>ROUND(F58*H58,0)</f>
        <v>0</v>
      </c>
      <c r="K58" s="103" t="s">
        <v>583</v>
      </c>
    </row>
    <row r="59" spans="1:11" s="1" customFormat="1" ht="15.75" customHeight="1" thickBot="1" x14ac:dyDescent="0.25">
      <c r="A59" s="98"/>
      <c r="B59" s="115"/>
      <c r="C59" s="103"/>
      <c r="D59" s="104"/>
      <c r="E59" s="104"/>
      <c r="F59" s="57"/>
      <c r="G59" s="104"/>
      <c r="H59" s="850" t="s">
        <v>163</v>
      </c>
      <c r="I59" s="851"/>
      <c r="J59" s="133">
        <f>SUM(J58)</f>
        <v>0</v>
      </c>
      <c r="K59" s="103" t="s">
        <v>1184</v>
      </c>
    </row>
    <row r="60" spans="1:11" s="1" customFormat="1" ht="15.65" customHeight="1" x14ac:dyDescent="0.2">
      <c r="A60" s="98"/>
      <c r="B60" s="115"/>
      <c r="C60" s="103"/>
      <c r="D60" s="104"/>
      <c r="E60" s="104"/>
      <c r="F60" s="57"/>
      <c r="G60" s="104"/>
      <c r="H60" s="568"/>
      <c r="I60" s="8"/>
      <c r="J60" s="7"/>
      <c r="K60" s="103"/>
    </row>
    <row r="61" spans="1:11" ht="15.65" customHeight="1" x14ac:dyDescent="0.2">
      <c r="A61" s="138">
        <v>7</v>
      </c>
      <c r="B61" s="98" t="s">
        <v>1259</v>
      </c>
      <c r="C61" s="94"/>
      <c r="D61" s="94"/>
      <c r="E61" s="94"/>
      <c r="F61" s="108"/>
      <c r="G61" s="94"/>
      <c r="H61" s="121"/>
      <c r="I61" s="94"/>
      <c r="J61" s="108"/>
      <c r="K61" s="94"/>
    </row>
    <row r="62" spans="1:11" ht="15.65" customHeight="1" x14ac:dyDescent="0.2">
      <c r="A62" s="138"/>
      <c r="B62" s="98" t="s">
        <v>1260</v>
      </c>
      <c r="C62" s="94"/>
      <c r="D62" s="94"/>
      <c r="E62" s="94"/>
      <c r="F62" s="108"/>
      <c r="G62" s="94"/>
      <c r="H62" s="121"/>
      <c r="I62" s="94"/>
      <c r="J62" s="108"/>
      <c r="K62" s="94"/>
    </row>
    <row r="63" spans="1:11" ht="15.65" customHeight="1" x14ac:dyDescent="0.2">
      <c r="A63" s="562"/>
      <c r="B63" s="94"/>
      <c r="C63" s="94"/>
      <c r="D63" s="94"/>
      <c r="E63" s="94"/>
      <c r="F63" s="108"/>
      <c r="G63" s="94"/>
      <c r="H63" s="121"/>
      <c r="I63" s="94"/>
      <c r="J63" s="108"/>
      <c r="K63" s="94"/>
    </row>
    <row r="64" spans="1:11" ht="15.65" customHeight="1" x14ac:dyDescent="0.2">
      <c r="A64" s="562"/>
      <c r="B64" s="852" t="s">
        <v>146</v>
      </c>
      <c r="C64" s="853"/>
      <c r="D64" s="852" t="s">
        <v>147</v>
      </c>
      <c r="E64" s="853"/>
      <c r="F64" s="563" t="s">
        <v>148</v>
      </c>
      <c r="G64" s="564"/>
      <c r="H64" s="565" t="s">
        <v>149</v>
      </c>
      <c r="I64" s="564"/>
      <c r="J64" s="563" t="s">
        <v>8</v>
      </c>
      <c r="K64" s="103"/>
    </row>
    <row r="65" spans="1:11" ht="15.65" customHeight="1" x14ac:dyDescent="0.2">
      <c r="A65" s="562"/>
      <c r="B65" s="147"/>
      <c r="C65" s="250"/>
      <c r="D65" s="566"/>
      <c r="E65" s="567"/>
      <c r="F65" s="109"/>
      <c r="G65" s="134"/>
      <c r="H65" s="124"/>
      <c r="I65" s="134"/>
      <c r="J65" s="110" t="s">
        <v>150</v>
      </c>
      <c r="K65" s="103"/>
    </row>
    <row r="66" spans="1:11" s="1" customFormat="1" ht="15.65" customHeight="1" thickBot="1" x14ac:dyDescent="0.25">
      <c r="A66" s="98"/>
      <c r="B66" s="555">
        <v>1</v>
      </c>
      <c r="C66" s="623" t="s">
        <v>1136</v>
      </c>
      <c r="D66" s="726"/>
      <c r="E66" s="727"/>
      <c r="F66" s="557"/>
      <c r="G66" s="560" t="s">
        <v>581</v>
      </c>
      <c r="H66" s="624">
        <v>0.3</v>
      </c>
      <c r="I66" s="561" t="s">
        <v>582</v>
      </c>
      <c r="J66" s="559">
        <f>ROUND(F66*H66,0)</f>
        <v>0</v>
      </c>
      <c r="K66" s="103" t="s">
        <v>583</v>
      </c>
    </row>
    <row r="67" spans="1:11" s="1" customFormat="1" ht="15.75" customHeight="1" thickBot="1" x14ac:dyDescent="0.25">
      <c r="A67" s="98"/>
      <c r="B67" s="115"/>
      <c r="C67" s="103"/>
      <c r="D67" s="104"/>
      <c r="E67" s="104"/>
      <c r="F67" s="57"/>
      <c r="G67" s="104"/>
      <c r="H67" s="850" t="s">
        <v>163</v>
      </c>
      <c r="I67" s="851"/>
      <c r="J67" s="133">
        <f>SUM(J66)</f>
        <v>0</v>
      </c>
      <c r="K67" s="103" t="s">
        <v>1185</v>
      </c>
    </row>
    <row r="68" spans="1:11" s="1" customFormat="1" ht="15.65" customHeight="1" thickBot="1" x14ac:dyDescent="0.25">
      <c r="A68" s="98"/>
      <c r="B68" s="115"/>
      <c r="C68" s="103"/>
      <c r="D68" s="104"/>
      <c r="E68" s="104"/>
      <c r="F68" s="57"/>
      <c r="G68" s="104"/>
      <c r="H68" s="568"/>
      <c r="I68" s="8"/>
      <c r="J68" s="7"/>
      <c r="K68" s="103"/>
    </row>
    <row r="69" spans="1:11" s="1" customFormat="1" ht="15" customHeight="1" x14ac:dyDescent="0.2">
      <c r="A69" s="98"/>
      <c r="B69" s="103"/>
      <c r="C69" s="104"/>
      <c r="D69" s="103"/>
      <c r="E69" s="103"/>
      <c r="F69" s="103"/>
      <c r="G69" s="104"/>
      <c r="H69" s="734" t="s">
        <v>1279</v>
      </c>
      <c r="I69" s="735"/>
      <c r="J69" s="105"/>
      <c r="K69" s="103"/>
    </row>
    <row r="70" spans="1:11" ht="19.149999999999999" customHeight="1" thickBot="1" x14ac:dyDescent="0.25">
      <c r="A70" s="97"/>
      <c r="B70" s="103"/>
      <c r="C70" s="103"/>
      <c r="D70" s="103"/>
      <c r="E70" s="103"/>
      <c r="F70" s="57"/>
      <c r="G70" s="103"/>
      <c r="H70" s="854" t="s">
        <v>594</v>
      </c>
      <c r="I70" s="855"/>
      <c r="J70" s="120">
        <f>SUM(J14,J25,J36,J44,J52,J59,J67)</f>
        <v>0</v>
      </c>
      <c r="K70" s="103" t="s">
        <v>34</v>
      </c>
    </row>
    <row r="71" spans="1:11" ht="11.25" customHeight="1" x14ac:dyDescent="0.2">
      <c r="A71" s="99"/>
      <c r="B71" s="98"/>
      <c r="C71" s="98"/>
      <c r="D71" s="98"/>
      <c r="E71" s="98"/>
      <c r="F71" s="125"/>
      <c r="G71" s="98"/>
      <c r="H71" s="122"/>
      <c r="I71" s="98"/>
      <c r="J71" s="125"/>
      <c r="K71" s="98"/>
    </row>
    <row r="72" spans="1:11" ht="19.149999999999999" customHeight="1" x14ac:dyDescent="0.2">
      <c r="A72" s="94"/>
      <c r="B72" s="94"/>
      <c r="C72" s="94"/>
      <c r="D72" s="94"/>
      <c r="E72" s="94"/>
      <c r="F72" s="108"/>
      <c r="G72" s="94"/>
      <c r="H72" s="121"/>
      <c r="I72" s="94"/>
      <c r="J72" s="108"/>
      <c r="K72" s="94"/>
    </row>
  </sheetData>
  <customSheetViews>
    <customSheetView guid="{0BABB45E-2E04-4EF9-B6DB-A3C90737BC1D}" showPageBreaks="1" fitToPage="1" printArea="1" view="pageBreakPreview">
      <selection activeCell="C38" sqref="C38"/>
      <pageMargins left="0" right="0" top="0" bottom="0" header="0" footer="0"/>
      <headerFooter alignWithMargins="0"/>
    </customSheetView>
    <customSheetView guid="{51EA80E5-8A40-457F-BD3B-5254392D47AE}" showPageBreaks="1" fitToPage="1" printArea="1" view="pageBreakPreview">
      <selection activeCell="C38" sqref="C38"/>
      <pageMargins left="0" right="0" top="0" bottom="0" header="0" footer="0"/>
      <headerFooter alignWithMargins="0"/>
    </customSheetView>
    <customSheetView guid="{69464F70-16F9-4136-87AF-D70A02C3B76C}" showPageBreaks="1" fitToPage="1" printArea="1" view="pageBreakPreview">
      <selection activeCell="C38" sqref="C38"/>
      <pageMargins left="0" right="0" top="0" bottom="0" header="0" footer="0"/>
      <headerFooter alignWithMargins="0"/>
    </customSheetView>
    <customSheetView guid="{D2B5EC5D-6E54-47E5-91DA-BD5989BD188A}" showPageBreaks="1" fitToPage="1" printArea="1" view="pageBreakPreview">
      <selection activeCell="C38" sqref="C38"/>
      <pageMargins left="0" right="0" top="0" bottom="0" header="0" footer="0"/>
      <headerFooter alignWithMargins="0"/>
    </customSheetView>
    <customSheetView guid="{7638A293-2517-4C0E-9B00-4D7C5CE7FD01}" showPageBreaks="1" fitToPage="1" printArea="1" view="pageBreakPreview">
      <selection activeCell="N25" sqref="N25:N26"/>
      <pageMargins left="0" right="0" top="0" bottom="0" header="0" footer="0"/>
      <headerFooter alignWithMargins="0"/>
    </customSheetView>
    <customSheetView guid="{52797262-6142-4579-A585-EF778AE1B777}" showPageBreaks="1" fitToPage="1" printArea="1" view="pageBreakPreview">
      <selection activeCell="N25" sqref="N25:N26"/>
      <pageMargins left="0" right="0" top="0" bottom="0" header="0" footer="0"/>
      <headerFooter alignWithMargins="0"/>
    </customSheetView>
    <customSheetView guid="{88309E32-0F84-4306-A278-4798D3F83810}" showPageBreaks="1" fitToPage="1" printArea="1" view="pageBreakPreview">
      <selection activeCell="N25" sqref="N25:N26"/>
      <pageMargins left="0" right="0" top="0" bottom="0" header="0" footer="0"/>
      <headerFooter alignWithMargins="0"/>
    </customSheetView>
    <customSheetView guid="{82097881-6F01-409B-9626-09347A86C944}" showPageBreaks="1" fitToPage="1" printArea="1" view="pageBreakPreview">
      <selection activeCell="N25" sqref="N25:N26"/>
      <pageMargins left="0" right="0" top="0" bottom="0" header="0" footer="0"/>
      <headerFooter alignWithMargins="0"/>
    </customSheetView>
    <customSheetView guid="{C4E6220D-41C8-40B2-AF0A-6EEC54FEFC3B}" showPageBreaks="1" fitToPage="1" printArea="1" view="pageBreakPreview">
      <selection sqref="A1:B1"/>
      <pageMargins left="0" right="0" top="0" bottom="0" header="0" footer="0"/>
      <headerFooter alignWithMargins="0"/>
    </customSheetView>
    <customSheetView guid="{67812C5A-1D79-4D20-9561-724B7A740687}" showPageBreaks="1" fitToPage="1" printArea="1" view="pageBreakPreview">
      <selection sqref="A1:B1"/>
      <pageMargins left="0" right="0" top="0" bottom="0" header="0" footer="0"/>
      <headerFooter alignWithMargins="0"/>
    </customSheetView>
    <customSheetView guid="{C437A408-6157-48A1-8109-95F4DC2109CD}" showPageBreaks="1" fitToPage="1" printArea="1" view="pageBreakPreview">
      <selection sqref="A1:B1"/>
      <pageMargins left="0" right="0" top="0" bottom="0" header="0" footer="0"/>
      <headerFooter alignWithMargins="0"/>
    </customSheetView>
    <customSheetView guid="{A9FD053A-4046-4DCB-BFF9-69FBE35E214B}" showPageBreaks="1" fitToPage="1" printArea="1" view="pageBreakPreview">
      <selection sqref="A1:B1"/>
      <pageMargins left="0" right="0" top="0" bottom="0" header="0" footer="0"/>
      <headerFooter alignWithMargins="0"/>
    </customSheetView>
    <customSheetView guid="{8D42FC69-A302-4509-9149-10B34FBDD5FD}" showPageBreaks="1" fitToPage="1" printArea="1" view="pageBreakPreview">
      <selection sqref="A1:B1"/>
      <pageMargins left="0" right="0" top="0" bottom="0" header="0" footer="0"/>
      <headerFooter alignWithMargins="0"/>
    </customSheetView>
    <customSheetView guid="{ABA71FD7-2F20-4D89-9682-086673B2D428}" showPageBreaks="1" fitToPage="1" printArea="1" view="pageBreakPreview">
      <selection sqref="A1:B1"/>
      <pageMargins left="0" right="0" top="0" bottom="0" header="0" footer="0"/>
      <headerFooter alignWithMargins="0"/>
    </customSheetView>
    <customSheetView guid="{28B27DAA-D495-4FE0-A4B0-318BBC5296C8}" showPageBreaks="1" fitToPage="1" printArea="1" view="pageBreakPreview">
      <selection sqref="A1:B1"/>
      <pageMargins left="0" right="0" top="0" bottom="0" header="0" footer="0"/>
      <headerFooter alignWithMargins="0"/>
    </customSheetView>
    <customSheetView guid="{E39192D6-5293-4E96-A0BA-106405229387}" showPageBreaks="1" fitToPage="1" printArea="1" view="pageBreakPreview">
      <selection sqref="A1:B1"/>
      <pageMargins left="0" right="0" top="0" bottom="0" header="0" footer="0"/>
      <headerFooter alignWithMargins="0"/>
    </customSheetView>
    <customSheetView guid="{B0D27BBA-DB06-47F7-8459-5413A1184B9F}" showPageBreaks="1" fitToPage="1" printArea="1" view="pageBreakPreview">
      <selection sqref="A1:B1"/>
      <pageMargins left="0" right="0" top="0" bottom="0" header="0" footer="0"/>
      <headerFooter alignWithMargins="0"/>
    </customSheetView>
    <customSheetView guid="{5F692ADD-693B-4092-83D3-FB87A19A0587}" showPageBreaks="1" fitToPage="1" printArea="1" view="pageBreakPreview">
      <selection activeCell="C38" sqref="C38"/>
      <pageMargins left="0" right="0" top="0" bottom="0" header="0" footer="0"/>
      <headerFooter alignWithMargins="0"/>
    </customSheetView>
  </customSheetViews>
  <mergeCells count="47">
    <mergeCell ref="D31:E31"/>
    <mergeCell ref="H36:I36"/>
    <mergeCell ref="H70:I70"/>
    <mergeCell ref="D7:E7"/>
    <mergeCell ref="H69:I69"/>
    <mergeCell ref="D8:E8"/>
    <mergeCell ref="D9:E9"/>
    <mergeCell ref="H14:I14"/>
    <mergeCell ref="D12:E12"/>
    <mergeCell ref="D32:E32"/>
    <mergeCell ref="D10:E10"/>
    <mergeCell ref="D33:E33"/>
    <mergeCell ref="D34:E34"/>
    <mergeCell ref="D13:E13"/>
    <mergeCell ref="D11:E11"/>
    <mergeCell ref="D35:E35"/>
    <mergeCell ref="A1:B1"/>
    <mergeCell ref="C1:E1"/>
    <mergeCell ref="I1:K1"/>
    <mergeCell ref="B5:C5"/>
    <mergeCell ref="D5:E5"/>
    <mergeCell ref="B18:C18"/>
    <mergeCell ref="D18:E18"/>
    <mergeCell ref="D20:E20"/>
    <mergeCell ref="H25:I25"/>
    <mergeCell ref="B29:C29"/>
    <mergeCell ref="D29:E29"/>
    <mergeCell ref="D21:E21"/>
    <mergeCell ref="D22:E22"/>
    <mergeCell ref="D23:E23"/>
    <mergeCell ref="D24:E24"/>
    <mergeCell ref="B41:C41"/>
    <mergeCell ref="D41:E41"/>
    <mergeCell ref="D43:E43"/>
    <mergeCell ref="B49:C49"/>
    <mergeCell ref="D49:E49"/>
    <mergeCell ref="B56:C56"/>
    <mergeCell ref="D56:E56"/>
    <mergeCell ref="D58:E58"/>
    <mergeCell ref="B64:C64"/>
    <mergeCell ref="D64:E64"/>
    <mergeCell ref="D66:E66"/>
    <mergeCell ref="H44:I44"/>
    <mergeCell ref="H52:I52"/>
    <mergeCell ref="H59:I59"/>
    <mergeCell ref="H67:I67"/>
    <mergeCell ref="D51:E51"/>
  </mergeCells>
  <phoneticPr fontId="2"/>
  <pageMargins left="0.78700000000000003" right="0.78700000000000003" top="0.98399999999999999" bottom="0.98399999999999999" header="0.51200000000000001" footer="0.51200000000000001"/>
  <pageSetup paperSize="9" scale="66"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9"/>
  <sheetViews>
    <sheetView showGridLines="0" view="pageBreakPreview" zoomScaleNormal="100" zoomScaleSheetLayoutView="100" workbookViewId="0">
      <selection activeCell="O13" sqref="O13"/>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12" style="14" customWidth="1"/>
    <col min="5" max="5" width="11.90625" style="14" customWidth="1"/>
    <col min="6" max="6" width="2" style="14" bestFit="1" customWidth="1"/>
    <col min="7" max="7" width="11.90625" style="14" customWidth="1"/>
    <col min="8" max="8" width="2" style="14" bestFit="1" customWidth="1"/>
    <col min="9" max="9" width="11.90625" style="14" customWidth="1"/>
    <col min="10" max="10" width="3" style="14" customWidth="1"/>
    <col min="11" max="16384" width="9" style="14"/>
  </cols>
  <sheetData>
    <row r="1" spans="1:11" ht="18.75" customHeight="1" x14ac:dyDescent="0.2">
      <c r="A1" s="731" t="s">
        <v>144</v>
      </c>
      <c r="B1" s="732"/>
      <c r="C1" s="856" t="s">
        <v>595</v>
      </c>
      <c r="D1" s="857"/>
      <c r="E1" s="94"/>
      <c r="F1" s="94"/>
      <c r="G1" s="357" t="s">
        <v>1</v>
      </c>
      <c r="H1" s="728">
        <f>総括表!H4</f>
        <v>0</v>
      </c>
      <c r="I1" s="728"/>
      <c r="J1" s="728"/>
      <c r="K1" s="94"/>
    </row>
    <row r="2" spans="1:11" ht="18.75" customHeight="1" x14ac:dyDescent="0.2">
      <c r="A2" s="94"/>
      <c r="B2" s="94"/>
      <c r="C2" s="94"/>
      <c r="D2" s="94"/>
      <c r="E2" s="94"/>
      <c r="F2" s="94"/>
      <c r="G2" s="94"/>
      <c r="H2" s="94"/>
      <c r="I2" s="96"/>
      <c r="J2" s="94"/>
      <c r="K2" s="94"/>
    </row>
    <row r="3" spans="1:11" ht="15" customHeight="1" x14ac:dyDescent="0.2">
      <c r="A3" s="99"/>
      <c r="B3" s="94"/>
      <c r="C3" s="94"/>
      <c r="D3" s="94"/>
      <c r="E3" s="94"/>
      <c r="F3" s="94"/>
      <c r="G3" s="94"/>
      <c r="H3" s="94"/>
      <c r="I3" s="94"/>
      <c r="J3" s="94"/>
      <c r="K3" s="94"/>
    </row>
    <row r="4" spans="1:11" ht="18.75" customHeight="1" x14ac:dyDescent="0.2">
      <c r="A4" s="97"/>
      <c r="B4" s="98" t="s">
        <v>596</v>
      </c>
      <c r="C4" s="94"/>
      <c r="D4" s="94"/>
      <c r="E4" s="94"/>
      <c r="F4" s="94"/>
      <c r="G4" s="94"/>
      <c r="H4" s="94"/>
      <c r="I4" s="94"/>
      <c r="J4" s="94"/>
      <c r="K4" s="103"/>
    </row>
    <row r="5" spans="1:11" ht="11.25" customHeight="1" x14ac:dyDescent="0.2">
      <c r="A5" s="99"/>
      <c r="B5" s="94"/>
      <c r="C5" s="94"/>
      <c r="D5" s="94"/>
      <c r="E5" s="94"/>
      <c r="F5" s="94"/>
      <c r="G5" s="94"/>
      <c r="H5" s="94"/>
      <c r="I5" s="94"/>
      <c r="J5" s="94"/>
      <c r="K5" s="103"/>
    </row>
    <row r="6" spans="1:11" ht="18.75" customHeight="1" x14ac:dyDescent="0.2">
      <c r="A6" s="99"/>
      <c r="B6" s="388" t="s">
        <v>255</v>
      </c>
      <c r="C6" s="572"/>
      <c r="D6" s="572" t="s">
        <v>597</v>
      </c>
      <c r="E6" s="331" t="s">
        <v>148</v>
      </c>
      <c r="F6" s="331"/>
      <c r="G6" s="389" t="s">
        <v>149</v>
      </c>
      <c r="H6" s="331"/>
      <c r="I6" s="331" t="s">
        <v>8</v>
      </c>
      <c r="J6" s="103"/>
      <c r="K6" s="103"/>
    </row>
    <row r="7" spans="1:11" ht="21" customHeight="1" x14ac:dyDescent="0.2">
      <c r="A7" s="99"/>
      <c r="B7" s="147"/>
      <c r="C7" s="250"/>
      <c r="D7" s="348"/>
      <c r="E7" s="134"/>
      <c r="F7" s="134"/>
      <c r="G7" s="134"/>
      <c r="H7" s="134"/>
      <c r="I7" s="102" t="s">
        <v>150</v>
      </c>
      <c r="J7" s="103"/>
      <c r="K7" s="103"/>
    </row>
    <row r="8" spans="1:11" s="1" customFormat="1" ht="18" customHeight="1" x14ac:dyDescent="0.2">
      <c r="A8" s="98"/>
      <c r="B8" s="352">
        <v>1</v>
      </c>
      <c r="C8" s="390" t="s">
        <v>157</v>
      </c>
      <c r="D8" s="554"/>
      <c r="E8" s="300"/>
      <c r="F8" s="301" t="s">
        <v>152</v>
      </c>
      <c r="G8" s="308">
        <v>0.21299999999999999</v>
      </c>
      <c r="H8" s="303" t="s">
        <v>153</v>
      </c>
      <c r="I8" s="304">
        <f>ROUND(E8*G8,0)</f>
        <v>0</v>
      </c>
      <c r="J8" s="103" t="s">
        <v>183</v>
      </c>
      <c r="K8" s="98"/>
    </row>
    <row r="9" spans="1:11" s="1" customFormat="1" ht="18" customHeight="1" x14ac:dyDescent="0.2">
      <c r="A9" s="98"/>
      <c r="B9" s="352">
        <v>2</v>
      </c>
      <c r="C9" s="390" t="s">
        <v>159</v>
      </c>
      <c r="D9" s="554"/>
      <c r="E9" s="300"/>
      <c r="F9" s="301" t="s">
        <v>152</v>
      </c>
      <c r="G9" s="308">
        <v>0.28100000000000003</v>
      </c>
      <c r="H9" s="303" t="s">
        <v>153</v>
      </c>
      <c r="I9" s="304">
        <f t="shared" ref="I9:I20" si="0">ROUND(E9*G9,0)</f>
        <v>0</v>
      </c>
      <c r="J9" s="103" t="s">
        <v>184</v>
      </c>
      <c r="K9" s="98"/>
    </row>
    <row r="10" spans="1:11" s="1" customFormat="1" ht="18" customHeight="1" x14ac:dyDescent="0.2">
      <c r="A10" s="98"/>
      <c r="B10" s="352">
        <v>3</v>
      </c>
      <c r="C10" s="390" t="s">
        <v>161</v>
      </c>
      <c r="D10" s="554"/>
      <c r="E10" s="300"/>
      <c r="F10" s="301" t="s">
        <v>152</v>
      </c>
      <c r="G10" s="308">
        <v>0.32600000000000001</v>
      </c>
      <c r="H10" s="303" t="s">
        <v>153</v>
      </c>
      <c r="I10" s="304">
        <f t="shared" si="0"/>
        <v>0</v>
      </c>
      <c r="J10" s="103" t="s">
        <v>257</v>
      </c>
      <c r="K10" s="98"/>
    </row>
    <row r="11" spans="1:11" s="1" customFormat="1" ht="18" customHeight="1" x14ac:dyDescent="0.2">
      <c r="A11" s="98"/>
      <c r="B11" s="352">
        <v>4</v>
      </c>
      <c r="C11" s="390" t="s">
        <v>173</v>
      </c>
      <c r="D11" s="137"/>
      <c r="E11" s="300"/>
      <c r="F11" s="301" t="s">
        <v>152</v>
      </c>
      <c r="G11" s="308">
        <v>0.38100000000000001</v>
      </c>
      <c r="H11" s="303" t="s">
        <v>153</v>
      </c>
      <c r="I11" s="304">
        <f t="shared" si="0"/>
        <v>0</v>
      </c>
      <c r="J11" s="103" t="s">
        <v>258</v>
      </c>
      <c r="K11" s="98"/>
    </row>
    <row r="12" spans="1:11" s="1" customFormat="1" ht="18" customHeight="1" x14ac:dyDescent="0.2">
      <c r="A12" s="98"/>
      <c r="B12" s="352">
        <v>5</v>
      </c>
      <c r="C12" s="390" t="s">
        <v>175</v>
      </c>
      <c r="D12" s="137"/>
      <c r="E12" s="300"/>
      <c r="F12" s="301" t="s">
        <v>152</v>
      </c>
      <c r="G12" s="308">
        <v>0.43099999999999999</v>
      </c>
      <c r="H12" s="303" t="s">
        <v>153</v>
      </c>
      <c r="I12" s="304">
        <f t="shared" si="0"/>
        <v>0</v>
      </c>
      <c r="J12" s="103" t="s">
        <v>259</v>
      </c>
      <c r="K12" s="98"/>
    </row>
    <row r="13" spans="1:11" s="1" customFormat="1" ht="18" customHeight="1" x14ac:dyDescent="0.2">
      <c r="A13" s="98"/>
      <c r="B13" s="352">
        <v>6</v>
      </c>
      <c r="C13" s="390" t="s">
        <v>196</v>
      </c>
      <c r="D13" s="137"/>
      <c r="E13" s="300"/>
      <c r="F13" s="301" t="s">
        <v>152</v>
      </c>
      <c r="G13" s="308">
        <v>0.49</v>
      </c>
      <c r="H13" s="303" t="s">
        <v>153</v>
      </c>
      <c r="I13" s="304">
        <f t="shared" si="0"/>
        <v>0</v>
      </c>
      <c r="J13" s="103" t="s">
        <v>260</v>
      </c>
      <c r="K13" s="98"/>
    </row>
    <row r="14" spans="1:11" s="1" customFormat="1" ht="18" customHeight="1" x14ac:dyDescent="0.2">
      <c r="A14" s="98"/>
      <c r="B14" s="352">
        <v>7</v>
      </c>
      <c r="C14" s="390" t="s">
        <v>197</v>
      </c>
      <c r="D14" s="137"/>
      <c r="E14" s="300"/>
      <c r="F14" s="301" t="s">
        <v>152</v>
      </c>
      <c r="G14" s="308">
        <v>0.38300000000000001</v>
      </c>
      <c r="H14" s="303" t="s">
        <v>153</v>
      </c>
      <c r="I14" s="304">
        <f t="shared" si="0"/>
        <v>0</v>
      </c>
      <c r="J14" s="103" t="s">
        <v>261</v>
      </c>
      <c r="K14" s="98"/>
    </row>
    <row r="15" spans="1:11" s="1" customFormat="1" ht="18" customHeight="1" x14ac:dyDescent="0.2">
      <c r="A15" s="98"/>
      <c r="B15" s="352">
        <v>8</v>
      </c>
      <c r="C15" s="390" t="s">
        <v>213</v>
      </c>
      <c r="D15" s="137"/>
      <c r="E15" s="300"/>
      <c r="F15" s="301" t="s">
        <v>152</v>
      </c>
      <c r="G15" s="308">
        <v>0.42099999999999999</v>
      </c>
      <c r="H15" s="303" t="s">
        <v>153</v>
      </c>
      <c r="I15" s="304">
        <f t="shared" si="0"/>
        <v>0</v>
      </c>
      <c r="J15" s="103" t="s">
        <v>314</v>
      </c>
      <c r="K15" s="98"/>
    </row>
    <row r="16" spans="1:11" s="1" customFormat="1" ht="18" customHeight="1" x14ac:dyDescent="0.2">
      <c r="A16" s="98"/>
      <c r="B16" s="352">
        <v>9</v>
      </c>
      <c r="C16" s="390" t="s">
        <v>215</v>
      </c>
      <c r="D16" s="137"/>
      <c r="E16" s="300"/>
      <c r="F16" s="301" t="s">
        <v>152</v>
      </c>
      <c r="G16" s="308">
        <v>0.46</v>
      </c>
      <c r="H16" s="303" t="s">
        <v>153</v>
      </c>
      <c r="I16" s="304">
        <f t="shared" si="0"/>
        <v>0</v>
      </c>
      <c r="J16" s="103" t="s">
        <v>501</v>
      </c>
      <c r="K16" s="98"/>
    </row>
    <row r="17" spans="1:11" s="1" customFormat="1" ht="18" customHeight="1" x14ac:dyDescent="0.2">
      <c r="A17" s="98"/>
      <c r="B17" s="352">
        <v>10</v>
      </c>
      <c r="C17" s="390" t="s">
        <v>216</v>
      </c>
      <c r="D17" s="137"/>
      <c r="E17" s="300"/>
      <c r="F17" s="301" t="s">
        <v>152</v>
      </c>
      <c r="G17" s="308">
        <v>0.497</v>
      </c>
      <c r="H17" s="303" t="s">
        <v>153</v>
      </c>
      <c r="I17" s="304">
        <f t="shared" si="0"/>
        <v>0</v>
      </c>
      <c r="J17" s="103" t="s">
        <v>502</v>
      </c>
      <c r="K17" s="98"/>
    </row>
    <row r="18" spans="1:11" s="1" customFormat="1" ht="18" customHeight="1" x14ac:dyDescent="0.2">
      <c r="A18" s="98"/>
      <c r="B18" s="352">
        <v>11</v>
      </c>
      <c r="C18" s="390" t="s">
        <v>218</v>
      </c>
      <c r="D18" s="137"/>
      <c r="E18" s="300"/>
      <c r="F18" s="301" t="s">
        <v>152</v>
      </c>
      <c r="G18" s="308">
        <v>0.53300000000000003</v>
      </c>
      <c r="H18" s="303" t="s">
        <v>153</v>
      </c>
      <c r="I18" s="304">
        <f t="shared" si="0"/>
        <v>0</v>
      </c>
      <c r="J18" s="103" t="s">
        <v>503</v>
      </c>
      <c r="K18" s="98"/>
    </row>
    <row r="19" spans="1:11" s="1" customFormat="1" ht="18" customHeight="1" x14ac:dyDescent="0.2">
      <c r="A19" s="98"/>
      <c r="B19" s="352">
        <v>12</v>
      </c>
      <c r="C19" s="390" t="s">
        <v>220</v>
      </c>
      <c r="D19" s="137"/>
      <c r="E19" s="300"/>
      <c r="F19" s="301" t="s">
        <v>152</v>
      </c>
      <c r="G19" s="308">
        <v>0.56999999999999995</v>
      </c>
      <c r="H19" s="303" t="s">
        <v>153</v>
      </c>
      <c r="I19" s="304">
        <f t="shared" si="0"/>
        <v>0</v>
      </c>
      <c r="J19" s="103" t="s">
        <v>504</v>
      </c>
      <c r="K19" s="98"/>
    </row>
    <row r="20" spans="1:11" s="1" customFormat="1" ht="18" customHeight="1" x14ac:dyDescent="0.2">
      <c r="A20" s="98"/>
      <c r="B20" s="352">
        <v>13</v>
      </c>
      <c r="C20" s="390" t="s">
        <v>222</v>
      </c>
      <c r="D20" s="137"/>
      <c r="E20" s="300"/>
      <c r="F20" s="301" t="s">
        <v>152</v>
      </c>
      <c r="G20" s="308">
        <v>0.60499999999999998</v>
      </c>
      <c r="H20" s="303" t="s">
        <v>153</v>
      </c>
      <c r="I20" s="304">
        <f t="shared" si="0"/>
        <v>0</v>
      </c>
      <c r="J20" s="103" t="s">
        <v>505</v>
      </c>
      <c r="K20" s="98"/>
    </row>
    <row r="21" spans="1:11" s="1" customFormat="1" ht="18" customHeight="1" x14ac:dyDescent="0.2">
      <c r="A21" s="98"/>
      <c r="B21" s="352">
        <v>14</v>
      </c>
      <c r="C21" s="390" t="s">
        <v>598</v>
      </c>
      <c r="D21" s="137"/>
      <c r="E21" s="300"/>
      <c r="F21" s="301" t="s">
        <v>152</v>
      </c>
      <c r="G21" s="308">
        <v>0.64200000000000002</v>
      </c>
      <c r="H21" s="303" t="s">
        <v>153</v>
      </c>
      <c r="I21" s="304">
        <f t="shared" ref="I21:I26" si="1">ROUND(E21*G21,0)</f>
        <v>0</v>
      </c>
      <c r="J21" s="103" t="s">
        <v>506</v>
      </c>
      <c r="K21" s="98"/>
    </row>
    <row r="22" spans="1:11" s="1" customFormat="1" ht="18" customHeight="1" x14ac:dyDescent="0.2">
      <c r="A22" s="98"/>
      <c r="B22" s="352">
        <v>15</v>
      </c>
      <c r="C22" s="390" t="s">
        <v>599</v>
      </c>
      <c r="D22" s="137"/>
      <c r="E22" s="300"/>
      <c r="F22" s="301" t="s">
        <v>152</v>
      </c>
      <c r="G22" s="308">
        <v>0.67100000000000004</v>
      </c>
      <c r="H22" s="303" t="s">
        <v>153</v>
      </c>
      <c r="I22" s="304">
        <f t="shared" si="1"/>
        <v>0</v>
      </c>
      <c r="J22" s="103" t="s">
        <v>507</v>
      </c>
      <c r="K22" s="98"/>
    </row>
    <row r="23" spans="1:11" s="1" customFormat="1" ht="18" customHeight="1" x14ac:dyDescent="0.2">
      <c r="A23" s="98"/>
      <c r="B23" s="352">
        <v>16</v>
      </c>
      <c r="C23" s="390" t="s">
        <v>600</v>
      </c>
      <c r="D23" s="137"/>
      <c r="E23" s="300"/>
      <c r="F23" s="301" t="s">
        <v>152</v>
      </c>
      <c r="G23" s="308">
        <v>0.7</v>
      </c>
      <c r="H23" s="303" t="s">
        <v>153</v>
      </c>
      <c r="I23" s="304">
        <f t="shared" si="1"/>
        <v>0</v>
      </c>
      <c r="J23" s="103" t="s">
        <v>508</v>
      </c>
      <c r="K23" s="98"/>
    </row>
    <row r="24" spans="1:11" s="1" customFormat="1" ht="18" customHeight="1" x14ac:dyDescent="0.2">
      <c r="A24" s="98"/>
      <c r="B24" s="352">
        <v>17</v>
      </c>
      <c r="C24" s="390" t="s">
        <v>601</v>
      </c>
      <c r="D24" s="137"/>
      <c r="E24" s="300"/>
      <c r="F24" s="301" t="s">
        <v>152</v>
      </c>
      <c r="G24" s="308">
        <v>0.7</v>
      </c>
      <c r="H24" s="303" t="s">
        <v>153</v>
      </c>
      <c r="I24" s="304">
        <f t="shared" si="1"/>
        <v>0</v>
      </c>
      <c r="J24" s="103" t="s">
        <v>509</v>
      </c>
      <c r="K24" s="98"/>
    </row>
    <row r="25" spans="1:11" s="1" customFormat="1" ht="18" customHeight="1" x14ac:dyDescent="0.2">
      <c r="A25" s="98"/>
      <c r="B25" s="352">
        <v>18</v>
      </c>
      <c r="C25" s="390" t="s">
        <v>602</v>
      </c>
      <c r="D25" s="137"/>
      <c r="E25" s="300"/>
      <c r="F25" s="301" t="s">
        <v>152</v>
      </c>
      <c r="G25" s="308">
        <v>0.7</v>
      </c>
      <c r="H25" s="303" t="s">
        <v>153</v>
      </c>
      <c r="I25" s="304">
        <f t="shared" si="1"/>
        <v>0</v>
      </c>
      <c r="J25" s="103" t="s">
        <v>510</v>
      </c>
      <c r="K25" s="98"/>
    </row>
    <row r="26" spans="1:11" s="1" customFormat="1" ht="18" customHeight="1" thickBot="1" x14ac:dyDescent="0.25">
      <c r="A26" s="98"/>
      <c r="B26" s="352">
        <v>19</v>
      </c>
      <c r="C26" s="390" t="s">
        <v>1237</v>
      </c>
      <c r="D26" s="137"/>
      <c r="E26" s="300"/>
      <c r="F26" s="301" t="s">
        <v>152</v>
      </c>
      <c r="G26" s="308">
        <v>0.7</v>
      </c>
      <c r="H26" s="303" t="s">
        <v>153</v>
      </c>
      <c r="I26" s="304">
        <f t="shared" si="1"/>
        <v>0</v>
      </c>
      <c r="J26" s="103" t="s">
        <v>290</v>
      </c>
      <c r="K26" s="98"/>
    </row>
    <row r="27" spans="1:11" s="1" customFormat="1" ht="15" customHeight="1" x14ac:dyDescent="0.2">
      <c r="A27" s="98"/>
      <c r="B27" s="103"/>
      <c r="C27" s="104"/>
      <c r="D27" s="103"/>
      <c r="E27" s="103"/>
      <c r="F27" s="104"/>
      <c r="G27" s="734" t="s">
        <v>664</v>
      </c>
      <c r="H27" s="735"/>
      <c r="I27" s="105"/>
      <c r="J27" s="103"/>
      <c r="K27" s="98"/>
    </row>
    <row r="28" spans="1:11" s="1" customFormat="1" ht="15" customHeight="1" thickBot="1" x14ac:dyDescent="0.25">
      <c r="A28" s="98"/>
      <c r="B28" s="103"/>
      <c r="C28" s="103"/>
      <c r="D28" s="103"/>
      <c r="E28" s="103"/>
      <c r="F28" s="103"/>
      <c r="G28" s="740" t="s">
        <v>603</v>
      </c>
      <c r="H28" s="741"/>
      <c r="I28" s="5">
        <f>SUM(I8:I26)</f>
        <v>0</v>
      </c>
      <c r="J28" s="103" t="s">
        <v>38</v>
      </c>
      <c r="K28" s="98"/>
    </row>
    <row r="29" spans="1:11" s="1" customFormat="1" ht="18.75" customHeight="1" x14ac:dyDescent="0.2">
      <c r="A29" s="98"/>
      <c r="B29" s="98"/>
      <c r="C29" s="98"/>
      <c r="D29" s="98"/>
      <c r="E29" s="98"/>
      <c r="F29" s="98"/>
      <c r="G29" s="98"/>
      <c r="H29" s="98"/>
      <c r="I29" s="98"/>
      <c r="J29" s="98"/>
      <c r="K29" s="98"/>
    </row>
  </sheetData>
  <customSheetViews>
    <customSheetView guid="{0BABB45E-2E04-4EF9-B6DB-A3C90737BC1D}" showPageBreaks="1" showGridLines="0" printArea="1" view="pageBreakPreview">
      <selection activeCell="T21" sqref="T21"/>
      <pageMargins left="0" right="0" top="0" bottom="0" header="0" footer="0"/>
      <headerFooter alignWithMargins="0"/>
    </customSheetView>
    <customSheetView guid="{51EA80E5-8A40-457F-BD3B-5254392D47AE}" showPageBreaks="1" showGridLines="0" printArea="1" view="pageBreakPreview">
      <selection activeCell="T15" sqref="T15"/>
      <pageMargins left="0" right="0" top="0" bottom="0" header="0" footer="0"/>
      <headerFooter alignWithMargins="0"/>
    </customSheetView>
    <customSheetView guid="{69464F70-16F9-4136-87AF-D70A02C3B76C}" showPageBreaks="1" showGridLines="0" printArea="1" view="pageBreakPreview">
      <selection activeCell="T15" sqref="T15"/>
      <pageMargins left="0" right="0" top="0" bottom="0" header="0" footer="0"/>
      <headerFooter alignWithMargins="0"/>
    </customSheetView>
    <customSheetView guid="{D2B5EC5D-6E54-47E5-91DA-BD5989BD188A}" showPageBreaks="1" showGridLines="0" printArea="1" view="pageBreakPreview">
      <selection activeCell="M22" sqref="M22"/>
      <pageMargins left="0" right="0" top="0" bottom="0" header="0" footer="0"/>
      <headerFooter alignWithMargins="0"/>
    </customSheetView>
    <customSheetView guid="{7638A293-2517-4C0E-9B00-4D7C5CE7FD01}" showPageBreaks="1" showGridLines="0" printArea="1" view="pageBreakPreview">
      <selection activeCell="T21" sqref="T21"/>
      <pageMargins left="0" right="0" top="0" bottom="0" header="0" footer="0"/>
      <headerFooter alignWithMargins="0"/>
    </customSheetView>
    <customSheetView guid="{52797262-6142-4579-A585-EF778AE1B777}" showPageBreaks="1" showGridLines="0" printArea="1" view="pageBreakPreview">
      <selection activeCell="T21" sqref="T21"/>
      <pageMargins left="0" right="0" top="0" bottom="0" header="0" footer="0"/>
      <headerFooter alignWithMargins="0"/>
    </customSheetView>
    <customSheetView guid="{88309E32-0F84-4306-A278-4798D3F83810}" showPageBreaks="1" showGridLines="0" printArea="1" view="pageBreakPreview" topLeftCell="A16">
      <selection activeCell="G8" sqref="G8:G22"/>
      <pageMargins left="0" right="0" top="0" bottom="0" header="0" footer="0"/>
      <headerFooter alignWithMargins="0"/>
    </customSheetView>
    <customSheetView guid="{82097881-6F01-409B-9626-09347A86C944}" showPageBreaks="1" showGridLines="0" printArea="1" view="pageBreakPreview">
      <selection activeCell="T21" sqref="T21"/>
      <pageMargins left="0" right="0" top="0" bottom="0" header="0" footer="0"/>
      <headerFooter alignWithMargins="0"/>
    </customSheetView>
    <customSheetView guid="{C4E6220D-41C8-40B2-AF0A-6EEC54FEFC3B}" showPageBreaks="1" showGridLines="0" printArea="1" view="pageBreakPreview">
      <selection sqref="A1:B1"/>
      <pageMargins left="0" right="0" top="0" bottom="0" header="0" footer="0"/>
      <headerFooter alignWithMargins="0"/>
    </customSheetView>
    <customSheetView guid="{67812C5A-1D79-4D20-9561-724B7A740687}" showPageBreaks="1" showGridLines="0" printArea="1" view="pageBreakPreview">
      <selection activeCell="B7" sqref="B7"/>
      <pageMargins left="0" right="0" top="0" bottom="0" header="0" footer="0"/>
      <headerFooter alignWithMargins="0"/>
    </customSheetView>
    <customSheetView guid="{C437A408-6157-48A1-8109-95F4DC2109CD}" showPageBreaks="1" showGridLines="0" printArea="1" view="pageBreakPreview">
      <selection sqref="A1:B1"/>
      <pageMargins left="0" right="0" top="0" bottom="0" header="0" footer="0"/>
      <headerFooter alignWithMargins="0"/>
    </customSheetView>
    <customSheetView guid="{A9FD053A-4046-4DCB-BFF9-69FBE35E214B}" showPageBreaks="1" showGridLines="0" printArea="1" view="pageBreakPreview">
      <selection sqref="A1:B1"/>
      <pageMargins left="0" right="0" top="0" bottom="0" header="0" footer="0"/>
      <headerFooter alignWithMargins="0"/>
    </customSheetView>
    <customSheetView guid="{8D42FC69-A302-4509-9149-10B34FBDD5FD}" showPageBreaks="1" showGridLines="0" printArea="1" view="pageBreakPreview">
      <selection sqref="A1:B1"/>
      <pageMargins left="0" right="0" top="0" bottom="0" header="0" footer="0"/>
      <headerFooter alignWithMargins="0"/>
    </customSheetView>
    <customSheetView guid="{ABA71FD7-2F20-4D89-9682-086673B2D428}" showPageBreaks="1" showGridLines="0" printArea="1" view="pageBreakPreview">
      <selection sqref="A1:B1"/>
      <pageMargins left="0" right="0" top="0" bottom="0" header="0" footer="0"/>
      <headerFooter alignWithMargins="0"/>
    </customSheetView>
    <customSheetView guid="{28B27DAA-D495-4FE0-A4B0-318BBC5296C8}" showPageBreaks="1" showGridLines="0" printArea="1" view="pageBreakPreview">
      <selection sqref="A1:B1"/>
      <pageMargins left="0" right="0" top="0" bottom="0" header="0" footer="0"/>
      <headerFooter alignWithMargins="0"/>
    </customSheetView>
    <customSheetView guid="{E39192D6-5293-4E96-A0BA-106405229387}" showPageBreaks="1" showGridLines="0" printArea="1" view="pageBreakPreview">
      <selection sqref="A1:B1"/>
      <pageMargins left="0" right="0" top="0" bottom="0" header="0" footer="0"/>
      <headerFooter alignWithMargins="0"/>
    </customSheetView>
    <customSheetView guid="{B0D27BBA-DB06-47F7-8459-5413A1184B9F}" showPageBreaks="1" showGridLines="0" printArea="1" view="pageBreakPreview">
      <selection sqref="A1:B1"/>
      <pageMargins left="0" right="0" top="0" bottom="0" header="0" footer="0"/>
      <headerFooter alignWithMargins="0"/>
    </customSheetView>
    <customSheetView guid="{5F692ADD-693B-4092-83D3-FB87A19A0587}" showPageBreaks="1" showGridLines="0" printArea="1" view="pageBreakPreview">
      <selection activeCell="M22" sqref="M22"/>
      <pageMargins left="0" right="0" top="0" bottom="0" header="0" footer="0"/>
      <headerFooter alignWithMargins="0"/>
    </customSheetView>
  </customSheetViews>
  <mergeCells count="5">
    <mergeCell ref="A1:B1"/>
    <mergeCell ref="C1:D1"/>
    <mergeCell ref="H1:J1"/>
    <mergeCell ref="G27:H27"/>
    <mergeCell ref="G28:H28"/>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pageSetUpPr fitToPage="1"/>
  </sheetPr>
  <dimension ref="A1:Q101"/>
  <sheetViews>
    <sheetView showGridLines="0" view="pageBreakPreview" zoomScaleNormal="100" zoomScaleSheetLayoutView="100" workbookViewId="0">
      <selection activeCell="N95" sqref="N95"/>
    </sheetView>
  </sheetViews>
  <sheetFormatPr defaultColWidth="9" defaultRowHeight="18.75" customHeight="1" x14ac:dyDescent="0.2"/>
  <cols>
    <col min="1" max="1" width="3.90625" style="1" customWidth="1"/>
    <col min="2" max="2" width="5" style="1" customWidth="1"/>
    <col min="3" max="3" width="7.453125" style="1" bestFit="1" customWidth="1"/>
    <col min="4" max="4" width="3" style="1" bestFit="1" customWidth="1"/>
    <col min="5" max="5" width="12" style="2" customWidth="1"/>
    <col min="6" max="6" width="3" style="1" bestFit="1" customWidth="1"/>
    <col min="7" max="7" width="11.90625" style="1" customWidth="1"/>
    <col min="8" max="8" width="2" style="1" bestFit="1" customWidth="1"/>
    <col min="9" max="9" width="11.90625" style="1" customWidth="1"/>
    <col min="10" max="10" width="2" style="1" bestFit="1" customWidth="1"/>
    <col min="11" max="11" width="11.90625" style="1" customWidth="1"/>
    <col min="12" max="12" width="3" style="1" customWidth="1"/>
    <col min="13" max="13" width="4" style="1" customWidth="1"/>
    <col min="14" max="16384" width="9" style="1"/>
  </cols>
  <sheetData>
    <row r="1" spans="1:17" ht="18.75" customHeight="1" x14ac:dyDescent="0.2">
      <c r="A1" s="868" t="s">
        <v>144</v>
      </c>
      <c r="B1" s="869"/>
      <c r="C1" s="868" t="s">
        <v>40</v>
      </c>
      <c r="D1" s="870"/>
      <c r="E1" s="869"/>
      <c r="F1" s="138"/>
      <c r="G1" s="98"/>
      <c r="H1" s="98"/>
      <c r="I1" s="357" t="s">
        <v>1</v>
      </c>
      <c r="J1" s="871">
        <f>総括表!H4</f>
        <v>0</v>
      </c>
      <c r="K1" s="871"/>
      <c r="L1" s="871"/>
      <c r="M1" s="98"/>
    </row>
    <row r="2" spans="1:17" ht="18.75" customHeight="1" x14ac:dyDescent="0.2">
      <c r="A2" s="98"/>
      <c r="B2" s="98"/>
      <c r="C2" s="98"/>
      <c r="D2" s="98"/>
      <c r="E2" s="125"/>
      <c r="F2" s="98"/>
      <c r="G2" s="98"/>
      <c r="H2" s="98"/>
      <c r="I2" s="98"/>
      <c r="J2" s="98"/>
      <c r="K2" s="139"/>
      <c r="L2" s="98"/>
      <c r="M2" s="98"/>
    </row>
    <row r="3" spans="1:17" ht="18.75" customHeight="1" x14ac:dyDescent="0.2">
      <c r="A3" s="97" t="s">
        <v>9</v>
      </c>
      <c r="B3" s="98" t="s">
        <v>604</v>
      </c>
      <c r="C3" s="98"/>
      <c r="D3" s="98"/>
      <c r="E3" s="125"/>
      <c r="F3" s="98"/>
      <c r="G3" s="98"/>
      <c r="H3" s="98"/>
      <c r="I3" s="98"/>
      <c r="J3" s="98"/>
      <c r="K3" s="98"/>
      <c r="L3" s="98"/>
      <c r="M3" s="98"/>
    </row>
    <row r="4" spans="1:17" ht="11.25" customHeight="1" x14ac:dyDescent="0.2">
      <c r="A4" s="97"/>
      <c r="B4" s="98"/>
      <c r="C4" s="98"/>
      <c r="D4" s="98"/>
      <c r="E4" s="125"/>
      <c r="F4" s="98"/>
      <c r="G4" s="98"/>
      <c r="H4" s="98"/>
      <c r="I4" s="98"/>
      <c r="J4" s="98"/>
      <c r="K4" s="98"/>
      <c r="L4" s="98"/>
      <c r="M4" s="98"/>
    </row>
    <row r="5" spans="1:17" ht="18.75" customHeight="1" x14ac:dyDescent="0.2">
      <c r="A5" s="97"/>
      <c r="B5" s="98" t="s">
        <v>605</v>
      </c>
      <c r="C5" s="98"/>
      <c r="D5" s="98"/>
      <c r="E5" s="125"/>
      <c r="F5" s="98"/>
      <c r="G5" s="98"/>
      <c r="H5" s="98"/>
      <c r="I5" s="98"/>
      <c r="J5" s="98"/>
      <c r="K5" s="98"/>
      <c r="L5" s="98"/>
      <c r="M5" s="98"/>
    </row>
    <row r="6" spans="1:17" ht="11.25" customHeight="1" x14ac:dyDescent="0.2">
      <c r="A6" s="97"/>
      <c r="B6" s="98"/>
      <c r="C6" s="98"/>
      <c r="D6" s="98"/>
      <c r="E6" s="125"/>
      <c r="F6" s="98"/>
      <c r="G6" s="98"/>
      <c r="H6" s="98"/>
      <c r="I6" s="98"/>
      <c r="J6" s="98"/>
      <c r="K6" s="98"/>
      <c r="L6" s="98"/>
      <c r="M6" s="98"/>
    </row>
    <row r="7" spans="1:17" ht="15" customHeight="1" x14ac:dyDescent="0.2">
      <c r="A7" s="97"/>
      <c r="B7" s="746" t="s">
        <v>606</v>
      </c>
      <c r="C7" s="746"/>
      <c r="D7" s="746"/>
      <c r="E7" s="746"/>
      <c r="F7" s="146"/>
      <c r="G7" s="98"/>
      <c r="H7" s="98"/>
      <c r="I7" s="98"/>
      <c r="J7" s="98"/>
      <c r="K7" s="98"/>
      <c r="L7" s="98"/>
      <c r="M7" s="98"/>
    </row>
    <row r="8" spans="1:17" ht="15" customHeight="1" thickBot="1" x14ac:dyDescent="0.25">
      <c r="A8" s="97"/>
      <c r="B8" s="746"/>
      <c r="C8" s="746"/>
      <c r="D8" s="746"/>
      <c r="E8" s="746"/>
      <c r="F8" s="146"/>
      <c r="G8" s="140" t="s">
        <v>607</v>
      </c>
      <c r="H8" s="98"/>
      <c r="I8" s="98" t="s">
        <v>266</v>
      </c>
      <c r="J8" s="98"/>
      <c r="K8" s="98"/>
      <c r="L8" s="98"/>
      <c r="M8" s="98"/>
    </row>
    <row r="9" spans="1:17" ht="18.75" customHeight="1" thickBot="1" x14ac:dyDescent="0.25">
      <c r="A9" s="97"/>
      <c r="B9" s="866" t="s">
        <v>608</v>
      </c>
      <c r="C9" s="867"/>
      <c r="D9" s="268"/>
      <c r="E9" s="316"/>
      <c r="F9" s="138" t="s">
        <v>152</v>
      </c>
      <c r="G9" s="317">
        <f>K12</f>
        <v>0</v>
      </c>
      <c r="H9" s="138" t="s">
        <v>152</v>
      </c>
      <c r="I9" s="318">
        <v>0.35</v>
      </c>
      <c r="J9" s="138" t="s">
        <v>153</v>
      </c>
      <c r="K9" s="133">
        <f>ROUND(E9*G9*I9,0)</f>
        <v>0</v>
      </c>
      <c r="L9" s="98" t="s">
        <v>164</v>
      </c>
      <c r="M9" s="98"/>
    </row>
    <row r="10" spans="1:17" ht="18.75" customHeight="1" x14ac:dyDescent="0.2">
      <c r="A10" s="97"/>
      <c r="B10" s="98"/>
      <c r="C10" s="146"/>
      <c r="D10" s="146"/>
      <c r="E10" s="141"/>
      <c r="F10" s="146"/>
      <c r="G10" s="98"/>
      <c r="H10" s="138"/>
      <c r="I10" s="138"/>
      <c r="J10" s="138"/>
      <c r="K10" s="98"/>
      <c r="L10" s="98"/>
      <c r="M10" s="98"/>
    </row>
    <row r="11" spans="1:17" ht="18.75" customHeight="1" x14ac:dyDescent="0.2">
      <c r="A11" s="97"/>
      <c r="B11" s="860" t="s">
        <v>609</v>
      </c>
      <c r="C11" s="860"/>
      <c r="D11" s="860"/>
      <c r="E11" s="860"/>
      <c r="F11" s="860"/>
      <c r="G11" s="860"/>
      <c r="H11" s="861"/>
      <c r="I11" s="319"/>
      <c r="J11" s="862" t="s">
        <v>610</v>
      </c>
      <c r="K11" s="142" t="s">
        <v>611</v>
      </c>
      <c r="L11" s="98"/>
      <c r="M11" s="98"/>
    </row>
    <row r="12" spans="1:17" ht="18.75" customHeight="1" x14ac:dyDescent="0.2">
      <c r="A12" s="97"/>
      <c r="B12" s="144"/>
      <c r="C12" s="144"/>
      <c r="D12" s="144"/>
      <c r="E12" s="143"/>
      <c r="F12" s="144"/>
      <c r="G12" s="144"/>
      <c r="H12" s="144"/>
      <c r="I12" s="391"/>
      <c r="J12" s="862"/>
      <c r="K12" s="320">
        <f>IF(I13=0,0,IF(I11/I13&gt;1,1,ROUND(I11/I13,3)))</f>
        <v>0</v>
      </c>
      <c r="L12" s="98"/>
      <c r="M12" s="98"/>
    </row>
    <row r="13" spans="1:17" ht="18.75" customHeight="1" x14ac:dyDescent="0.2">
      <c r="A13" s="97"/>
      <c r="B13" s="98"/>
      <c r="C13" s="863" t="s">
        <v>612</v>
      </c>
      <c r="D13" s="863"/>
      <c r="E13" s="863"/>
      <c r="F13" s="863"/>
      <c r="G13" s="863"/>
      <c r="H13" s="864"/>
      <c r="I13" s="321"/>
      <c r="J13" s="862"/>
      <c r="K13" s="98"/>
      <c r="L13" s="98"/>
      <c r="M13" s="98"/>
    </row>
    <row r="14" spans="1:17" ht="11.25" customHeight="1" x14ac:dyDescent="0.2">
      <c r="A14" s="97"/>
      <c r="B14" s="98"/>
      <c r="C14" s="98"/>
      <c r="D14" s="98"/>
      <c r="E14" s="125"/>
      <c r="F14" s="98"/>
      <c r="G14" s="98"/>
      <c r="H14" s="98"/>
      <c r="I14" s="98"/>
      <c r="J14" s="98"/>
      <c r="K14" s="98"/>
      <c r="L14" s="98"/>
      <c r="M14" s="98"/>
      <c r="Q14" s="87"/>
    </row>
    <row r="15" spans="1:17" ht="21.75" customHeight="1" x14ac:dyDescent="0.2">
      <c r="A15" s="97"/>
      <c r="B15" s="746" t="s">
        <v>613</v>
      </c>
      <c r="C15" s="746"/>
      <c r="D15" s="746"/>
      <c r="E15" s="746"/>
      <c r="F15" s="146"/>
      <c r="G15" s="98"/>
      <c r="H15" s="98"/>
      <c r="I15" s="98"/>
      <c r="J15" s="98"/>
      <c r="K15" s="98"/>
      <c r="L15" s="98"/>
      <c r="M15" s="98"/>
    </row>
    <row r="16" spans="1:17" ht="26.65" customHeight="1" thickBot="1" x14ac:dyDescent="0.25">
      <c r="A16" s="97"/>
      <c r="B16" s="746"/>
      <c r="C16" s="746"/>
      <c r="D16" s="746"/>
      <c r="E16" s="746"/>
      <c r="F16" s="146"/>
      <c r="G16" s="140" t="s">
        <v>607</v>
      </c>
      <c r="H16" s="98"/>
      <c r="I16" s="98" t="s">
        <v>266</v>
      </c>
      <c r="J16" s="98"/>
      <c r="K16" s="98"/>
      <c r="L16" s="98"/>
      <c r="M16" s="98"/>
    </row>
    <row r="17" spans="1:13" ht="18.75" customHeight="1" thickBot="1" x14ac:dyDescent="0.25">
      <c r="A17" s="97"/>
      <c r="B17" s="858" t="s">
        <v>614</v>
      </c>
      <c r="C17" s="858"/>
      <c r="D17" s="859"/>
      <c r="E17" s="316"/>
      <c r="F17" s="138" t="s">
        <v>152</v>
      </c>
      <c r="G17" s="320">
        <f>K20</f>
        <v>0</v>
      </c>
      <c r="H17" s="138" t="s">
        <v>152</v>
      </c>
      <c r="I17" s="318">
        <v>0.35</v>
      </c>
      <c r="J17" s="138" t="s">
        <v>153</v>
      </c>
      <c r="K17" s="133">
        <f>ROUND(E17*G17*I17,0)</f>
        <v>0</v>
      </c>
      <c r="L17" s="98" t="s">
        <v>615</v>
      </c>
      <c r="M17" s="98"/>
    </row>
    <row r="18" spans="1:13" ht="18.75" customHeight="1" x14ac:dyDescent="0.2">
      <c r="A18" s="97"/>
      <c r="B18" s="98"/>
      <c r="C18" s="146"/>
      <c r="D18" s="146"/>
      <c r="E18" s="141"/>
      <c r="F18" s="146"/>
      <c r="G18" s="98"/>
      <c r="H18" s="138"/>
      <c r="I18" s="138"/>
      <c r="J18" s="138"/>
      <c r="K18" s="98"/>
      <c r="L18" s="98"/>
      <c r="M18" s="98"/>
    </row>
    <row r="19" spans="1:13" ht="18.75" customHeight="1" x14ac:dyDescent="0.2">
      <c r="A19" s="97"/>
      <c r="B19" s="860" t="s">
        <v>609</v>
      </c>
      <c r="C19" s="860"/>
      <c r="D19" s="860"/>
      <c r="E19" s="860"/>
      <c r="F19" s="860"/>
      <c r="G19" s="860"/>
      <c r="H19" s="861"/>
      <c r="I19" s="319"/>
      <c r="J19" s="862" t="s">
        <v>610</v>
      </c>
      <c r="K19" s="142" t="s">
        <v>611</v>
      </c>
      <c r="L19" s="98"/>
      <c r="M19" s="98"/>
    </row>
    <row r="20" spans="1:13" ht="18.75" customHeight="1" x14ac:dyDescent="0.2">
      <c r="A20" s="97"/>
      <c r="B20" s="144"/>
      <c r="C20" s="144"/>
      <c r="D20" s="144"/>
      <c r="E20" s="143"/>
      <c r="F20" s="144"/>
      <c r="G20" s="144"/>
      <c r="H20" s="144"/>
      <c r="I20" s="391"/>
      <c r="J20" s="862"/>
      <c r="K20" s="320">
        <f>IF(I21=0,0,IF(I19/I21&gt;1,1,ROUND(I19/I21,3)))</f>
        <v>0</v>
      </c>
      <c r="L20" s="98"/>
      <c r="M20" s="98"/>
    </row>
    <row r="21" spans="1:13" ht="18.75" customHeight="1" x14ac:dyDescent="0.2">
      <c r="A21" s="97"/>
      <c r="B21" s="98"/>
      <c r="C21" s="863" t="s">
        <v>612</v>
      </c>
      <c r="D21" s="863"/>
      <c r="E21" s="863"/>
      <c r="F21" s="863"/>
      <c r="G21" s="863"/>
      <c r="H21" s="864"/>
      <c r="I21" s="321"/>
      <c r="J21" s="862"/>
      <c r="K21" s="98"/>
      <c r="L21" s="98"/>
      <c r="M21" s="98"/>
    </row>
    <row r="22" spans="1:13" ht="11.25" customHeight="1" x14ac:dyDescent="0.2">
      <c r="A22" s="97"/>
      <c r="B22" s="98"/>
      <c r="C22" s="98"/>
      <c r="D22" s="98"/>
      <c r="E22" s="125"/>
      <c r="F22" s="98"/>
      <c r="G22" s="98"/>
      <c r="H22" s="98"/>
      <c r="I22" s="98"/>
      <c r="J22" s="98"/>
      <c r="K22" s="98"/>
      <c r="L22" s="98"/>
      <c r="M22" s="98"/>
    </row>
    <row r="23" spans="1:13" ht="15" customHeight="1" x14ac:dyDescent="0.2">
      <c r="A23" s="97"/>
      <c r="B23" s="865" t="s">
        <v>616</v>
      </c>
      <c r="C23" s="865"/>
      <c r="D23" s="865"/>
      <c r="E23" s="865"/>
      <c r="F23" s="146"/>
      <c r="G23" s="98"/>
      <c r="H23" s="98"/>
      <c r="I23" s="98"/>
      <c r="J23" s="98"/>
      <c r="K23" s="98"/>
      <c r="L23" s="98"/>
      <c r="M23" s="98"/>
    </row>
    <row r="24" spans="1:13" ht="15" customHeight="1" thickBot="1" x14ac:dyDescent="0.25">
      <c r="A24" s="97"/>
      <c r="B24" s="865"/>
      <c r="C24" s="865"/>
      <c r="D24" s="865"/>
      <c r="E24" s="865"/>
      <c r="F24" s="146"/>
      <c r="G24" s="140" t="s">
        <v>607</v>
      </c>
      <c r="H24" s="98"/>
      <c r="I24" s="98" t="s">
        <v>266</v>
      </c>
      <c r="J24" s="98"/>
      <c r="K24" s="98"/>
      <c r="L24" s="98"/>
      <c r="M24" s="98"/>
    </row>
    <row r="25" spans="1:13" ht="18.75" customHeight="1" thickBot="1" x14ac:dyDescent="0.25">
      <c r="A25" s="97"/>
      <c r="B25" s="858" t="s">
        <v>614</v>
      </c>
      <c r="C25" s="858"/>
      <c r="D25" s="859"/>
      <c r="E25" s="316"/>
      <c r="F25" s="138" t="s">
        <v>152</v>
      </c>
      <c r="G25" s="320">
        <f>K28</f>
        <v>0</v>
      </c>
      <c r="H25" s="138" t="s">
        <v>152</v>
      </c>
      <c r="I25" s="318">
        <v>0.35</v>
      </c>
      <c r="J25" s="138" t="s">
        <v>153</v>
      </c>
      <c r="K25" s="133">
        <f>ROUND(E25*G25*I25,0)</f>
        <v>0</v>
      </c>
      <c r="L25" s="98" t="s">
        <v>617</v>
      </c>
      <c r="M25" s="98"/>
    </row>
    <row r="26" spans="1:13" ht="18.75" customHeight="1" x14ac:dyDescent="0.2">
      <c r="A26" s="97"/>
      <c r="B26" s="98"/>
      <c r="C26" s="146"/>
      <c r="D26" s="146"/>
      <c r="E26" s="141"/>
      <c r="F26" s="146"/>
      <c r="G26" s="98"/>
      <c r="H26" s="138"/>
      <c r="I26" s="145"/>
      <c r="J26" s="138"/>
      <c r="K26" s="98"/>
      <c r="L26" s="98"/>
      <c r="M26" s="98"/>
    </row>
    <row r="27" spans="1:13" ht="18.75" customHeight="1" x14ac:dyDescent="0.2">
      <c r="A27" s="97"/>
      <c r="B27" s="860" t="s">
        <v>609</v>
      </c>
      <c r="C27" s="860"/>
      <c r="D27" s="860"/>
      <c r="E27" s="860"/>
      <c r="F27" s="860"/>
      <c r="G27" s="860"/>
      <c r="H27" s="861"/>
      <c r="I27" s="319"/>
      <c r="J27" s="862" t="s">
        <v>610</v>
      </c>
      <c r="K27" s="142" t="s">
        <v>611</v>
      </c>
      <c r="L27" s="98"/>
      <c r="M27" s="98"/>
    </row>
    <row r="28" spans="1:13" ht="18.75" customHeight="1" x14ac:dyDescent="0.2">
      <c r="A28" s="97"/>
      <c r="B28" s="144"/>
      <c r="C28" s="144"/>
      <c r="D28" s="144"/>
      <c r="E28" s="143"/>
      <c r="F28" s="144"/>
      <c r="G28" s="144"/>
      <c r="H28" s="144"/>
      <c r="I28" s="391"/>
      <c r="J28" s="862"/>
      <c r="K28" s="317">
        <f>IF(I29=0,0,IF(I27/I29&gt;1,1,ROUND(I27/I29,3)))</f>
        <v>0</v>
      </c>
      <c r="L28" s="98"/>
      <c r="M28" s="98"/>
    </row>
    <row r="29" spans="1:13" ht="18.75" customHeight="1" x14ac:dyDescent="0.2">
      <c r="A29" s="97"/>
      <c r="B29" s="98"/>
      <c r="C29" s="863" t="s">
        <v>612</v>
      </c>
      <c r="D29" s="863"/>
      <c r="E29" s="863"/>
      <c r="F29" s="863"/>
      <c r="G29" s="863"/>
      <c r="H29" s="864"/>
      <c r="I29" s="321"/>
      <c r="J29" s="862"/>
      <c r="K29" s="98"/>
      <c r="L29" s="98"/>
      <c r="M29" s="98"/>
    </row>
    <row r="30" spans="1:13" ht="11.25" customHeight="1" x14ac:dyDescent="0.2">
      <c r="A30" s="97"/>
      <c r="B30" s="98"/>
      <c r="C30" s="98"/>
      <c r="D30" s="98"/>
      <c r="E30" s="125"/>
      <c r="F30" s="98"/>
      <c r="G30" s="98"/>
      <c r="H30" s="98"/>
      <c r="I30" s="98"/>
      <c r="J30" s="98"/>
      <c r="K30" s="98"/>
      <c r="L30" s="98"/>
      <c r="M30" s="98"/>
    </row>
    <row r="31" spans="1:13" ht="18.75" customHeight="1" x14ac:dyDescent="0.2">
      <c r="A31" s="97"/>
      <c r="B31" s="98" t="s">
        <v>618</v>
      </c>
      <c r="C31" s="98"/>
      <c r="D31" s="98"/>
      <c r="E31" s="125"/>
      <c r="F31" s="98"/>
      <c r="G31" s="98"/>
      <c r="H31" s="98"/>
      <c r="I31" s="98"/>
      <c r="J31" s="98"/>
      <c r="K31" s="98"/>
      <c r="L31" s="98"/>
      <c r="M31" s="98"/>
    </row>
    <row r="32" spans="1:13" ht="7.15" customHeight="1" x14ac:dyDescent="0.2">
      <c r="A32" s="97"/>
      <c r="B32" s="98"/>
      <c r="C32" s="98"/>
      <c r="D32" s="98"/>
      <c r="E32" s="125"/>
      <c r="F32" s="98"/>
      <c r="G32" s="98"/>
      <c r="H32" s="98"/>
      <c r="I32" s="98"/>
      <c r="J32" s="98"/>
      <c r="K32" s="98"/>
      <c r="L32" s="98"/>
      <c r="M32" s="98"/>
    </row>
    <row r="33" spans="1:13" ht="15" customHeight="1" x14ac:dyDescent="0.2">
      <c r="A33" s="97"/>
      <c r="B33" s="746" t="s">
        <v>606</v>
      </c>
      <c r="C33" s="746"/>
      <c r="D33" s="746"/>
      <c r="E33" s="746"/>
      <c r="F33" s="146"/>
      <c r="G33" s="98"/>
      <c r="H33" s="98"/>
      <c r="I33" s="98"/>
      <c r="J33" s="98"/>
      <c r="K33" s="98"/>
      <c r="L33" s="98"/>
      <c r="M33" s="98"/>
    </row>
    <row r="34" spans="1:13" ht="15" customHeight="1" thickBot="1" x14ac:dyDescent="0.25">
      <c r="A34" s="97"/>
      <c r="B34" s="746"/>
      <c r="C34" s="746"/>
      <c r="D34" s="746"/>
      <c r="E34" s="746"/>
      <c r="F34" s="146"/>
      <c r="G34" s="140" t="s">
        <v>607</v>
      </c>
      <c r="H34" s="98"/>
      <c r="I34" s="98" t="s">
        <v>266</v>
      </c>
      <c r="J34" s="98"/>
      <c r="K34" s="98"/>
      <c r="L34" s="98"/>
      <c r="M34" s="98"/>
    </row>
    <row r="35" spans="1:13" ht="18.75" customHeight="1" thickBot="1" x14ac:dyDescent="0.25">
      <c r="A35" s="97"/>
      <c r="B35" s="866" t="s">
        <v>608</v>
      </c>
      <c r="C35" s="867"/>
      <c r="D35" s="268"/>
      <c r="E35" s="316"/>
      <c r="F35" s="138" t="s">
        <v>152</v>
      </c>
      <c r="G35" s="320">
        <f>K38</f>
        <v>0</v>
      </c>
      <c r="H35" s="138" t="s">
        <v>152</v>
      </c>
      <c r="I35" s="318">
        <v>0.45</v>
      </c>
      <c r="J35" s="138" t="s">
        <v>153</v>
      </c>
      <c r="K35" s="133">
        <f>ROUND(E35*G35*I35,0)</f>
        <v>0</v>
      </c>
      <c r="L35" s="98" t="s">
        <v>619</v>
      </c>
      <c r="M35" s="98"/>
    </row>
    <row r="36" spans="1:13" ht="13.15" customHeight="1" x14ac:dyDescent="0.2">
      <c r="A36" s="97"/>
      <c r="B36" s="98"/>
      <c r="C36" s="146"/>
      <c r="D36" s="146"/>
      <c r="E36" s="141"/>
      <c r="F36" s="146"/>
      <c r="G36" s="98"/>
      <c r="H36" s="138"/>
      <c r="I36" s="138"/>
      <c r="J36" s="138"/>
      <c r="K36" s="98"/>
      <c r="L36" s="98"/>
      <c r="M36" s="98"/>
    </row>
    <row r="37" spans="1:13" ht="18.75" customHeight="1" x14ac:dyDescent="0.2">
      <c r="A37" s="97"/>
      <c r="B37" s="860" t="s">
        <v>609</v>
      </c>
      <c r="C37" s="860"/>
      <c r="D37" s="860"/>
      <c r="E37" s="860"/>
      <c r="F37" s="860"/>
      <c r="G37" s="860"/>
      <c r="H37" s="861"/>
      <c r="I37" s="319"/>
      <c r="J37" s="862" t="s">
        <v>610</v>
      </c>
      <c r="K37" s="142" t="s">
        <v>611</v>
      </c>
      <c r="L37" s="98"/>
      <c r="M37" s="98"/>
    </row>
    <row r="38" spans="1:13" ht="18.75" customHeight="1" x14ac:dyDescent="0.2">
      <c r="A38" s="97"/>
      <c r="B38" s="144"/>
      <c r="C38" s="144"/>
      <c r="D38" s="144"/>
      <c r="E38" s="143"/>
      <c r="F38" s="144"/>
      <c r="G38" s="144"/>
      <c r="H38" s="144"/>
      <c r="I38" s="391"/>
      <c r="J38" s="862"/>
      <c r="K38" s="320">
        <f>IF(I39=0,0,IF(I37/I39&gt;1,1,ROUND(I37/I39,3)))</f>
        <v>0</v>
      </c>
      <c r="L38" s="98"/>
      <c r="M38" s="98"/>
    </row>
    <row r="39" spans="1:13" ht="18.75" customHeight="1" x14ac:dyDescent="0.2">
      <c r="A39" s="97"/>
      <c r="B39" s="98"/>
      <c r="C39" s="863" t="s">
        <v>612</v>
      </c>
      <c r="D39" s="863"/>
      <c r="E39" s="863"/>
      <c r="F39" s="863"/>
      <c r="G39" s="863"/>
      <c r="H39" s="864"/>
      <c r="I39" s="321"/>
      <c r="J39" s="862"/>
      <c r="K39" s="98"/>
      <c r="L39" s="98"/>
      <c r="M39" s="98"/>
    </row>
    <row r="40" spans="1:13" ht="11.25" customHeight="1" x14ac:dyDescent="0.2">
      <c r="A40" s="97"/>
      <c r="B40" s="98"/>
      <c r="C40" s="98"/>
      <c r="D40" s="98"/>
      <c r="E40" s="125"/>
      <c r="F40" s="98"/>
      <c r="G40" s="98"/>
      <c r="H40" s="98"/>
      <c r="I40" s="98"/>
      <c r="J40" s="98"/>
      <c r="K40" s="98"/>
      <c r="L40" s="98"/>
      <c r="M40" s="98"/>
    </row>
    <row r="41" spans="1:13" ht="15" customHeight="1" x14ac:dyDescent="0.2">
      <c r="A41" s="97"/>
      <c r="B41" s="865" t="s">
        <v>616</v>
      </c>
      <c r="C41" s="865"/>
      <c r="D41" s="865"/>
      <c r="E41" s="865"/>
      <c r="F41" s="146"/>
      <c r="G41" s="98"/>
      <c r="H41" s="98"/>
      <c r="I41" s="98"/>
      <c r="J41" s="98"/>
      <c r="K41" s="98"/>
      <c r="L41" s="98"/>
      <c r="M41" s="98"/>
    </row>
    <row r="42" spans="1:13" ht="15" customHeight="1" thickBot="1" x14ac:dyDescent="0.25">
      <c r="A42" s="97"/>
      <c r="B42" s="865"/>
      <c r="C42" s="865"/>
      <c r="D42" s="865"/>
      <c r="E42" s="865"/>
      <c r="F42" s="146"/>
      <c r="G42" s="140" t="s">
        <v>607</v>
      </c>
      <c r="H42" s="98"/>
      <c r="I42" s="98" t="s">
        <v>266</v>
      </c>
      <c r="J42" s="98"/>
      <c r="K42" s="98"/>
      <c r="L42" s="98"/>
      <c r="M42" s="98"/>
    </row>
    <row r="43" spans="1:13" ht="18.75" customHeight="1" thickBot="1" x14ac:dyDescent="0.25">
      <c r="A43" s="97"/>
      <c r="B43" s="858" t="s">
        <v>614</v>
      </c>
      <c r="C43" s="858"/>
      <c r="D43" s="859"/>
      <c r="E43" s="316"/>
      <c r="F43" s="138" t="s">
        <v>152</v>
      </c>
      <c r="G43" s="320">
        <f>K46</f>
        <v>0</v>
      </c>
      <c r="H43" s="138" t="s">
        <v>152</v>
      </c>
      <c r="I43" s="318">
        <v>0.45</v>
      </c>
      <c r="J43" s="138" t="s">
        <v>153</v>
      </c>
      <c r="K43" s="133">
        <f>ROUND(E43*G43*I43,0)</f>
        <v>0</v>
      </c>
      <c r="L43" s="98" t="s">
        <v>178</v>
      </c>
      <c r="M43" s="98"/>
    </row>
    <row r="44" spans="1:13" ht="18.75" customHeight="1" x14ac:dyDescent="0.2">
      <c r="A44" s="97"/>
      <c r="B44" s="98"/>
      <c r="C44" s="146"/>
      <c r="D44" s="146"/>
      <c r="E44" s="141"/>
      <c r="F44" s="146"/>
      <c r="G44" s="98"/>
      <c r="H44" s="138"/>
      <c r="I44" s="138"/>
      <c r="J44" s="138"/>
      <c r="K44" s="98"/>
      <c r="L44" s="98"/>
      <c r="M44" s="98"/>
    </row>
    <row r="45" spans="1:13" ht="18.75" customHeight="1" x14ac:dyDescent="0.2">
      <c r="A45" s="97"/>
      <c r="B45" s="860" t="s">
        <v>609</v>
      </c>
      <c r="C45" s="860"/>
      <c r="D45" s="860"/>
      <c r="E45" s="860"/>
      <c r="F45" s="860"/>
      <c r="G45" s="860"/>
      <c r="H45" s="861"/>
      <c r="I45" s="319"/>
      <c r="J45" s="862" t="s">
        <v>610</v>
      </c>
      <c r="K45" s="142" t="s">
        <v>611</v>
      </c>
      <c r="L45" s="98"/>
      <c r="M45" s="98"/>
    </row>
    <row r="46" spans="1:13" ht="18.75" customHeight="1" x14ac:dyDescent="0.2">
      <c r="A46" s="97"/>
      <c r="B46" s="144"/>
      <c r="C46" s="144"/>
      <c r="D46" s="144"/>
      <c r="E46" s="143"/>
      <c r="F46" s="144"/>
      <c r="G46" s="144"/>
      <c r="H46" s="144"/>
      <c r="I46" s="391"/>
      <c r="J46" s="862"/>
      <c r="K46" s="320">
        <f>IF(I47=0,0,IF(I45/I47&gt;1,1,ROUND(I45/I47,3)))</f>
        <v>0</v>
      </c>
      <c r="L46" s="98"/>
      <c r="M46" s="98"/>
    </row>
    <row r="47" spans="1:13" ht="18.75" customHeight="1" x14ac:dyDescent="0.2">
      <c r="A47" s="97"/>
      <c r="B47" s="98"/>
      <c r="C47" s="863" t="s">
        <v>612</v>
      </c>
      <c r="D47" s="863"/>
      <c r="E47" s="863"/>
      <c r="F47" s="863"/>
      <c r="G47" s="863"/>
      <c r="H47" s="864"/>
      <c r="I47" s="321"/>
      <c r="J47" s="862"/>
      <c r="K47" s="98"/>
      <c r="L47" s="98"/>
      <c r="M47" s="98"/>
    </row>
    <row r="48" spans="1:13" ht="11.25" customHeight="1" x14ac:dyDescent="0.2">
      <c r="A48" s="97"/>
      <c r="B48" s="98"/>
      <c r="C48" s="98"/>
      <c r="D48" s="98"/>
      <c r="E48" s="125"/>
      <c r="F48" s="98"/>
      <c r="G48" s="98"/>
      <c r="H48" s="98"/>
      <c r="I48" s="98"/>
      <c r="J48" s="98"/>
      <c r="K48" s="98"/>
      <c r="L48" s="98"/>
      <c r="M48" s="98"/>
    </row>
    <row r="49" spans="1:13" ht="18.75" customHeight="1" x14ac:dyDescent="0.2">
      <c r="A49" s="97"/>
      <c r="B49" s="98" t="s">
        <v>620</v>
      </c>
      <c r="C49" s="98"/>
      <c r="D49" s="98"/>
      <c r="E49" s="125"/>
      <c r="F49" s="98"/>
      <c r="G49" s="98"/>
      <c r="H49" s="98"/>
      <c r="I49" s="98"/>
      <c r="J49" s="98"/>
      <c r="K49" s="98"/>
      <c r="L49" s="98"/>
      <c r="M49" s="98"/>
    </row>
    <row r="50" spans="1:13" ht="8.65" customHeight="1" x14ac:dyDescent="0.2">
      <c r="A50" s="97"/>
      <c r="B50" s="98"/>
      <c r="C50" s="98"/>
      <c r="D50" s="98"/>
      <c r="E50" s="125"/>
      <c r="F50" s="98"/>
      <c r="G50" s="98"/>
      <c r="H50" s="98"/>
      <c r="I50" s="98"/>
      <c r="J50" s="98"/>
      <c r="K50" s="98"/>
      <c r="L50" s="98"/>
      <c r="M50" s="98"/>
    </row>
    <row r="51" spans="1:13" ht="15" customHeight="1" x14ac:dyDescent="0.2">
      <c r="A51" s="97"/>
      <c r="B51" s="746" t="s">
        <v>606</v>
      </c>
      <c r="C51" s="746"/>
      <c r="D51" s="746"/>
      <c r="E51" s="746"/>
      <c r="F51" s="146"/>
      <c r="G51" s="98"/>
      <c r="H51" s="98"/>
      <c r="I51" s="98"/>
      <c r="J51" s="98"/>
      <c r="K51" s="98"/>
      <c r="L51" s="98"/>
      <c r="M51" s="98"/>
    </row>
    <row r="52" spans="1:13" ht="15" customHeight="1" thickBot="1" x14ac:dyDescent="0.25">
      <c r="A52" s="97"/>
      <c r="B52" s="746"/>
      <c r="C52" s="746"/>
      <c r="D52" s="746"/>
      <c r="E52" s="746"/>
      <c r="F52" s="146"/>
      <c r="G52" s="140" t="s">
        <v>607</v>
      </c>
      <c r="H52" s="98"/>
      <c r="I52" s="98" t="s">
        <v>266</v>
      </c>
      <c r="J52" s="98"/>
      <c r="K52" s="98"/>
      <c r="L52" s="98"/>
      <c r="M52" s="98"/>
    </row>
    <row r="53" spans="1:13" ht="18.75" customHeight="1" thickBot="1" x14ac:dyDescent="0.25">
      <c r="A53" s="97"/>
      <c r="B53" s="866" t="s">
        <v>608</v>
      </c>
      <c r="C53" s="867"/>
      <c r="D53" s="268"/>
      <c r="E53" s="316"/>
      <c r="F53" s="138" t="s">
        <v>152</v>
      </c>
      <c r="G53" s="320">
        <f>K56</f>
        <v>0</v>
      </c>
      <c r="H53" s="138" t="s">
        <v>152</v>
      </c>
      <c r="I53" s="318">
        <v>0.3</v>
      </c>
      <c r="J53" s="138" t="s">
        <v>153</v>
      </c>
      <c r="K53" s="133">
        <f>ROUND(E53*G53*I53,0)</f>
        <v>0</v>
      </c>
      <c r="L53" s="98" t="s">
        <v>186</v>
      </c>
      <c r="M53" s="98"/>
    </row>
    <row r="54" spans="1:13" ht="18.75" customHeight="1" x14ac:dyDescent="0.2">
      <c r="A54" s="97"/>
      <c r="B54" s="98"/>
      <c r="C54" s="146"/>
      <c r="D54" s="146"/>
      <c r="E54" s="141"/>
      <c r="F54" s="146"/>
      <c r="G54" s="98"/>
      <c r="H54" s="138"/>
      <c r="I54" s="138"/>
      <c r="J54" s="138"/>
      <c r="K54" s="98"/>
      <c r="L54" s="98"/>
      <c r="M54" s="98"/>
    </row>
    <row r="55" spans="1:13" ht="18.75" customHeight="1" x14ac:dyDescent="0.2">
      <c r="A55" s="97"/>
      <c r="B55" s="860" t="s">
        <v>609</v>
      </c>
      <c r="C55" s="860"/>
      <c r="D55" s="860"/>
      <c r="E55" s="860"/>
      <c r="F55" s="860"/>
      <c r="G55" s="860"/>
      <c r="H55" s="861"/>
      <c r="I55" s="319"/>
      <c r="J55" s="862" t="s">
        <v>610</v>
      </c>
      <c r="K55" s="142" t="s">
        <v>611</v>
      </c>
      <c r="L55" s="98"/>
      <c r="M55" s="98"/>
    </row>
    <row r="56" spans="1:13" ht="18.75" customHeight="1" x14ac:dyDescent="0.2">
      <c r="A56" s="97"/>
      <c r="B56" s="144"/>
      <c r="C56" s="144"/>
      <c r="D56" s="144"/>
      <c r="E56" s="143"/>
      <c r="F56" s="144"/>
      <c r="G56" s="144"/>
      <c r="H56" s="144"/>
      <c r="I56" s="391"/>
      <c r="J56" s="862"/>
      <c r="K56" s="322">
        <f>IF(I57=0,0,IF(I55/I57&gt;1,1,ROUND(I55/I57,3)))</f>
        <v>0</v>
      </c>
      <c r="L56" s="98"/>
      <c r="M56" s="98"/>
    </row>
    <row r="57" spans="1:13" ht="18.75" customHeight="1" x14ac:dyDescent="0.2">
      <c r="A57" s="97"/>
      <c r="B57" s="98"/>
      <c r="C57" s="863" t="s">
        <v>612</v>
      </c>
      <c r="D57" s="863"/>
      <c r="E57" s="863"/>
      <c r="F57" s="863"/>
      <c r="G57" s="863"/>
      <c r="H57" s="864"/>
      <c r="I57" s="321"/>
      <c r="J57" s="862"/>
      <c r="K57" s="98"/>
      <c r="L57" s="98"/>
      <c r="M57" s="98"/>
    </row>
    <row r="58" spans="1:13" ht="11.25" customHeight="1" x14ac:dyDescent="0.2">
      <c r="A58" s="97"/>
      <c r="B58" s="98"/>
      <c r="C58" s="98"/>
      <c r="D58" s="98"/>
      <c r="E58" s="125"/>
      <c r="F58" s="98"/>
      <c r="G58" s="98"/>
      <c r="H58" s="98"/>
      <c r="I58" s="98"/>
      <c r="J58" s="98"/>
      <c r="K58" s="98"/>
      <c r="L58" s="98"/>
      <c r="M58" s="98"/>
    </row>
    <row r="59" spans="1:13" ht="22.5" customHeight="1" x14ac:dyDescent="0.2">
      <c r="A59" s="97"/>
      <c r="B59" s="746" t="s">
        <v>613</v>
      </c>
      <c r="C59" s="746"/>
      <c r="D59" s="746"/>
      <c r="E59" s="746"/>
      <c r="F59" s="146"/>
      <c r="G59" s="98"/>
      <c r="H59" s="98"/>
      <c r="I59" s="98"/>
      <c r="J59" s="98"/>
      <c r="K59" s="98"/>
      <c r="L59" s="98"/>
      <c r="M59" s="98"/>
    </row>
    <row r="60" spans="1:13" ht="22.5" customHeight="1" thickBot="1" x14ac:dyDescent="0.25">
      <c r="A60" s="97"/>
      <c r="B60" s="746"/>
      <c r="C60" s="746"/>
      <c r="D60" s="746"/>
      <c r="E60" s="746"/>
      <c r="F60" s="146"/>
      <c r="G60" s="140" t="s">
        <v>607</v>
      </c>
      <c r="H60" s="98"/>
      <c r="I60" s="98" t="s">
        <v>266</v>
      </c>
      <c r="J60" s="98"/>
      <c r="K60" s="98"/>
      <c r="L60" s="98"/>
      <c r="M60" s="98"/>
    </row>
    <row r="61" spans="1:13" ht="18.75" customHeight="1" thickBot="1" x14ac:dyDescent="0.25">
      <c r="A61" s="97"/>
      <c r="B61" s="858" t="s">
        <v>614</v>
      </c>
      <c r="C61" s="858"/>
      <c r="D61" s="859"/>
      <c r="E61" s="316"/>
      <c r="F61" s="138" t="s">
        <v>152</v>
      </c>
      <c r="G61" s="323">
        <f>K64</f>
        <v>0</v>
      </c>
      <c r="H61" s="138" t="s">
        <v>152</v>
      </c>
      <c r="I61" s="318">
        <v>0.3</v>
      </c>
      <c r="J61" s="138" t="s">
        <v>153</v>
      </c>
      <c r="K61" s="133">
        <f>ROUND(E61*G61*I61,0)</f>
        <v>0</v>
      </c>
      <c r="L61" s="98" t="s">
        <v>190</v>
      </c>
      <c r="M61" s="98"/>
    </row>
    <row r="62" spans="1:13" ht="18.75" customHeight="1" x14ac:dyDescent="0.2">
      <c r="A62" s="97"/>
      <c r="B62" s="98"/>
      <c r="C62" s="146"/>
      <c r="D62" s="146"/>
      <c r="E62" s="141"/>
      <c r="F62" s="146"/>
      <c r="G62" s="98"/>
      <c r="H62" s="138"/>
      <c r="I62" s="138"/>
      <c r="J62" s="138"/>
      <c r="K62" s="98"/>
      <c r="L62" s="98"/>
      <c r="M62" s="98"/>
    </row>
    <row r="63" spans="1:13" ht="18.75" customHeight="1" x14ac:dyDescent="0.2">
      <c r="A63" s="97"/>
      <c r="B63" s="860" t="s">
        <v>609</v>
      </c>
      <c r="C63" s="860"/>
      <c r="D63" s="860"/>
      <c r="E63" s="860"/>
      <c r="F63" s="860"/>
      <c r="G63" s="860"/>
      <c r="H63" s="861"/>
      <c r="I63" s="319"/>
      <c r="J63" s="862" t="s">
        <v>610</v>
      </c>
      <c r="K63" s="142" t="s">
        <v>611</v>
      </c>
      <c r="L63" s="98"/>
      <c r="M63" s="98"/>
    </row>
    <row r="64" spans="1:13" ht="18.75" customHeight="1" x14ac:dyDescent="0.2">
      <c r="A64" s="97"/>
      <c r="B64" s="144"/>
      <c r="C64" s="144"/>
      <c r="D64" s="144"/>
      <c r="E64" s="143"/>
      <c r="F64" s="144"/>
      <c r="G64" s="144"/>
      <c r="H64" s="144"/>
      <c r="I64" s="391"/>
      <c r="J64" s="862"/>
      <c r="K64" s="322">
        <f>IF(I65=0,0,IF(I63/I65&gt;1,1,ROUND(I63/I65,3)))</f>
        <v>0</v>
      </c>
      <c r="L64" s="98"/>
      <c r="M64" s="98"/>
    </row>
    <row r="65" spans="1:13" ht="18.75" customHeight="1" x14ac:dyDescent="0.2">
      <c r="A65" s="97"/>
      <c r="B65" s="98"/>
      <c r="C65" s="863" t="s">
        <v>612</v>
      </c>
      <c r="D65" s="863"/>
      <c r="E65" s="863"/>
      <c r="F65" s="863"/>
      <c r="G65" s="863"/>
      <c r="H65" s="864"/>
      <c r="I65" s="321"/>
      <c r="J65" s="862"/>
      <c r="K65" s="98"/>
      <c r="L65" s="98"/>
      <c r="M65" s="98"/>
    </row>
    <row r="66" spans="1:13" ht="11.25" customHeight="1" x14ac:dyDescent="0.2">
      <c r="A66" s="97"/>
      <c r="B66" s="98"/>
      <c r="C66" s="98"/>
      <c r="D66" s="98"/>
      <c r="E66" s="125"/>
      <c r="F66" s="98"/>
      <c r="G66" s="98"/>
      <c r="H66" s="98"/>
      <c r="I66" s="98"/>
      <c r="J66" s="98"/>
      <c r="K66" s="98"/>
      <c r="L66" s="98"/>
      <c r="M66" s="98"/>
    </row>
    <row r="67" spans="1:13" ht="15" customHeight="1" x14ac:dyDescent="0.2">
      <c r="A67" s="97"/>
      <c r="B67" s="865" t="s">
        <v>616</v>
      </c>
      <c r="C67" s="865"/>
      <c r="D67" s="865"/>
      <c r="E67" s="865"/>
      <c r="F67" s="146"/>
      <c r="G67" s="98"/>
      <c r="H67" s="98"/>
      <c r="I67" s="98"/>
      <c r="J67" s="98"/>
      <c r="K67" s="98"/>
      <c r="L67" s="98"/>
      <c r="M67" s="98"/>
    </row>
    <row r="68" spans="1:13" ht="15" customHeight="1" thickBot="1" x14ac:dyDescent="0.25">
      <c r="A68" s="97"/>
      <c r="B68" s="865"/>
      <c r="C68" s="865"/>
      <c r="D68" s="865"/>
      <c r="E68" s="865"/>
      <c r="F68" s="146"/>
      <c r="G68" s="140" t="s">
        <v>607</v>
      </c>
      <c r="H68" s="98"/>
      <c r="I68" s="98" t="s">
        <v>266</v>
      </c>
      <c r="J68" s="98"/>
      <c r="K68" s="98"/>
      <c r="L68" s="98"/>
      <c r="M68" s="98"/>
    </row>
    <row r="69" spans="1:13" ht="18.75" customHeight="1" thickBot="1" x14ac:dyDescent="0.25">
      <c r="A69" s="97"/>
      <c r="B69" s="858" t="s">
        <v>614</v>
      </c>
      <c r="C69" s="858"/>
      <c r="D69" s="859"/>
      <c r="E69" s="316"/>
      <c r="F69" s="138" t="s">
        <v>152</v>
      </c>
      <c r="G69" s="323">
        <f>K72</f>
        <v>0</v>
      </c>
      <c r="H69" s="138" t="s">
        <v>152</v>
      </c>
      <c r="I69" s="318">
        <v>0.3</v>
      </c>
      <c r="J69" s="138" t="s">
        <v>153</v>
      </c>
      <c r="K69" s="133">
        <f>ROUND(E69*G69*I69,0)</f>
        <v>0</v>
      </c>
      <c r="L69" s="98" t="s">
        <v>193</v>
      </c>
      <c r="M69" s="98"/>
    </row>
    <row r="70" spans="1:13" ht="18.75" customHeight="1" x14ac:dyDescent="0.2">
      <c r="A70" s="97"/>
      <c r="B70" s="98"/>
      <c r="C70" s="146"/>
      <c r="D70" s="146"/>
      <c r="E70" s="141"/>
      <c r="F70" s="146"/>
      <c r="G70" s="98"/>
      <c r="H70" s="138"/>
      <c r="I70" s="138"/>
      <c r="J70" s="138"/>
      <c r="K70" s="98"/>
      <c r="L70" s="98"/>
      <c r="M70" s="98"/>
    </row>
    <row r="71" spans="1:13" ht="18.75" customHeight="1" x14ac:dyDescent="0.2">
      <c r="A71" s="97"/>
      <c r="B71" s="860" t="s">
        <v>609</v>
      </c>
      <c r="C71" s="860"/>
      <c r="D71" s="860"/>
      <c r="E71" s="860"/>
      <c r="F71" s="860"/>
      <c r="G71" s="860"/>
      <c r="H71" s="861"/>
      <c r="I71" s="319"/>
      <c r="J71" s="862" t="s">
        <v>610</v>
      </c>
      <c r="K71" s="142" t="s">
        <v>611</v>
      </c>
      <c r="L71" s="98"/>
      <c r="M71" s="98"/>
    </row>
    <row r="72" spans="1:13" ht="18.75" customHeight="1" x14ac:dyDescent="0.2">
      <c r="A72" s="97"/>
      <c r="B72" s="144"/>
      <c r="C72" s="144"/>
      <c r="D72" s="144"/>
      <c r="E72" s="143"/>
      <c r="F72" s="144"/>
      <c r="G72" s="144"/>
      <c r="H72" s="144"/>
      <c r="I72" s="391"/>
      <c r="J72" s="862"/>
      <c r="K72" s="320">
        <f>IF(I73=0,0,IF(I71/I73&gt;1,1,ROUND(I71/I73,3)))</f>
        <v>0</v>
      </c>
      <c r="L72" s="98"/>
      <c r="M72" s="98"/>
    </row>
    <row r="73" spans="1:13" ht="18.75" customHeight="1" x14ac:dyDescent="0.2">
      <c r="A73" s="97"/>
      <c r="B73" s="98"/>
      <c r="C73" s="863" t="s">
        <v>612</v>
      </c>
      <c r="D73" s="863"/>
      <c r="E73" s="863"/>
      <c r="F73" s="863"/>
      <c r="G73" s="863"/>
      <c r="H73" s="864"/>
      <c r="I73" s="321"/>
      <c r="J73" s="862"/>
      <c r="K73" s="98"/>
      <c r="L73" s="98"/>
      <c r="M73" s="98"/>
    </row>
    <row r="74" spans="1:13" ht="11.25" customHeight="1" x14ac:dyDescent="0.2">
      <c r="A74" s="97"/>
      <c r="B74" s="146"/>
      <c r="C74" s="146"/>
      <c r="D74" s="146"/>
      <c r="E74" s="141"/>
      <c r="F74" s="146"/>
      <c r="G74" s="98"/>
      <c r="H74" s="138"/>
      <c r="I74" s="138"/>
      <c r="J74" s="138"/>
      <c r="K74" s="98"/>
      <c r="L74" s="98"/>
      <c r="M74" s="98"/>
    </row>
    <row r="75" spans="1:13" ht="18.75" customHeight="1" x14ac:dyDescent="0.2">
      <c r="A75" s="97"/>
      <c r="B75" s="98" t="s">
        <v>621</v>
      </c>
      <c r="C75" s="98"/>
      <c r="D75" s="98"/>
      <c r="E75" s="125"/>
      <c r="F75" s="98"/>
      <c r="G75" s="98"/>
      <c r="H75" s="98"/>
      <c r="I75" s="98"/>
      <c r="J75" s="98"/>
      <c r="K75" s="98"/>
      <c r="L75" s="98"/>
      <c r="M75" s="98"/>
    </row>
    <row r="76" spans="1:13" ht="11.25" customHeight="1" x14ac:dyDescent="0.2">
      <c r="A76" s="97"/>
      <c r="B76" s="98"/>
      <c r="C76" s="98"/>
      <c r="D76" s="98"/>
      <c r="E76" s="125"/>
      <c r="F76" s="98"/>
      <c r="G76" s="98"/>
      <c r="H76" s="98"/>
      <c r="I76" s="98"/>
      <c r="J76" s="98"/>
      <c r="K76" s="98"/>
      <c r="L76" s="98"/>
      <c r="M76" s="98"/>
    </row>
    <row r="77" spans="1:13" ht="15" customHeight="1" x14ac:dyDescent="0.2">
      <c r="A77" s="97"/>
      <c r="B77" s="746" t="s">
        <v>606</v>
      </c>
      <c r="C77" s="746"/>
      <c r="D77" s="746"/>
      <c r="E77" s="746"/>
      <c r="F77" s="146"/>
      <c r="G77" s="98"/>
      <c r="H77" s="98"/>
      <c r="I77" s="98"/>
      <c r="J77" s="98"/>
      <c r="K77" s="98"/>
      <c r="L77" s="98"/>
      <c r="M77" s="98"/>
    </row>
    <row r="78" spans="1:13" ht="15" customHeight="1" thickBot="1" x14ac:dyDescent="0.25">
      <c r="A78" s="97"/>
      <c r="B78" s="746"/>
      <c r="C78" s="746"/>
      <c r="D78" s="746"/>
      <c r="E78" s="746"/>
      <c r="F78" s="146"/>
      <c r="G78" s="140" t="s">
        <v>607</v>
      </c>
      <c r="H78" s="98"/>
      <c r="I78" s="98" t="s">
        <v>266</v>
      </c>
      <c r="J78" s="98"/>
      <c r="K78" s="98"/>
      <c r="L78" s="98"/>
      <c r="M78" s="98"/>
    </row>
    <row r="79" spans="1:13" ht="18.75" customHeight="1" thickBot="1" x14ac:dyDescent="0.25">
      <c r="A79" s="97"/>
      <c r="B79" s="866" t="s">
        <v>608</v>
      </c>
      <c r="C79" s="867"/>
      <c r="D79" s="268"/>
      <c r="E79" s="316"/>
      <c r="F79" s="138" t="s">
        <v>152</v>
      </c>
      <c r="G79" s="320">
        <f>K82</f>
        <v>0</v>
      </c>
      <c r="H79" s="138" t="s">
        <v>152</v>
      </c>
      <c r="I79" s="318">
        <v>0.2</v>
      </c>
      <c r="J79" s="138" t="s">
        <v>153</v>
      </c>
      <c r="K79" s="133">
        <f>ROUND(E79*G79*I79,0)</f>
        <v>0</v>
      </c>
      <c r="L79" s="98" t="s">
        <v>200</v>
      </c>
      <c r="M79" s="98"/>
    </row>
    <row r="80" spans="1:13" ht="18.75" customHeight="1" x14ac:dyDescent="0.2">
      <c r="A80" s="97"/>
      <c r="B80" s="98"/>
      <c r="C80" s="146"/>
      <c r="D80" s="146"/>
      <c r="E80" s="141"/>
      <c r="F80" s="146"/>
      <c r="G80" s="98"/>
      <c r="H80" s="138"/>
      <c r="I80" s="138"/>
      <c r="J80" s="138"/>
      <c r="K80" s="98"/>
      <c r="L80" s="98"/>
      <c r="M80" s="98"/>
    </row>
    <row r="81" spans="1:13" ht="18.75" customHeight="1" x14ac:dyDescent="0.2">
      <c r="A81" s="97"/>
      <c r="B81" s="860" t="s">
        <v>609</v>
      </c>
      <c r="C81" s="860"/>
      <c r="D81" s="860"/>
      <c r="E81" s="860"/>
      <c r="F81" s="860"/>
      <c r="G81" s="860"/>
      <c r="H81" s="861"/>
      <c r="I81" s="319"/>
      <c r="J81" s="862" t="s">
        <v>610</v>
      </c>
      <c r="K81" s="142" t="s">
        <v>611</v>
      </c>
      <c r="L81" s="98"/>
      <c r="M81" s="98"/>
    </row>
    <row r="82" spans="1:13" ht="18.75" customHeight="1" x14ac:dyDescent="0.2">
      <c r="A82" s="97"/>
      <c r="B82" s="144"/>
      <c r="C82" s="144"/>
      <c r="D82" s="144"/>
      <c r="E82" s="143"/>
      <c r="F82" s="144"/>
      <c r="G82" s="144"/>
      <c r="H82" s="144"/>
      <c r="I82" s="391"/>
      <c r="J82" s="862"/>
      <c r="K82" s="322">
        <f>IF(I83=0,0,IF(I81/I83&gt;1,1,ROUND(I81/I83,3)))</f>
        <v>0</v>
      </c>
      <c r="L82" s="98"/>
      <c r="M82" s="98"/>
    </row>
    <row r="83" spans="1:13" ht="18.75" customHeight="1" x14ac:dyDescent="0.2">
      <c r="A83" s="97"/>
      <c r="B83" s="98"/>
      <c r="C83" s="863" t="s">
        <v>612</v>
      </c>
      <c r="D83" s="863"/>
      <c r="E83" s="863"/>
      <c r="F83" s="863"/>
      <c r="G83" s="863"/>
      <c r="H83" s="864"/>
      <c r="I83" s="321"/>
      <c r="J83" s="862"/>
      <c r="K83" s="98"/>
      <c r="L83" s="98"/>
      <c r="M83" s="98"/>
    </row>
    <row r="84" spans="1:13" ht="11.25" customHeight="1" x14ac:dyDescent="0.2">
      <c r="A84" s="97"/>
      <c r="B84" s="98"/>
      <c r="C84" s="98"/>
      <c r="D84" s="98"/>
      <c r="E84" s="125"/>
      <c r="F84" s="98"/>
      <c r="G84" s="98"/>
      <c r="H84" s="98"/>
      <c r="I84" s="98"/>
      <c r="J84" s="98"/>
      <c r="K84" s="98"/>
      <c r="L84" s="98"/>
      <c r="M84" s="98"/>
    </row>
    <row r="85" spans="1:13" ht="15" customHeight="1" x14ac:dyDescent="0.2">
      <c r="A85" s="97"/>
      <c r="B85" s="746" t="s">
        <v>613</v>
      </c>
      <c r="C85" s="746"/>
      <c r="D85" s="746"/>
      <c r="E85" s="746"/>
      <c r="F85" s="146"/>
      <c r="G85" s="98"/>
      <c r="H85" s="98"/>
      <c r="I85" s="98"/>
      <c r="J85" s="98"/>
      <c r="K85" s="98"/>
      <c r="L85" s="98"/>
      <c r="M85" s="98"/>
    </row>
    <row r="86" spans="1:13" ht="15" customHeight="1" x14ac:dyDescent="0.2">
      <c r="A86" s="97"/>
      <c r="B86" s="746"/>
      <c r="C86" s="746"/>
      <c r="D86" s="746"/>
      <c r="E86" s="746"/>
      <c r="F86" s="146"/>
      <c r="G86" s="98"/>
      <c r="H86" s="98"/>
      <c r="I86" s="98"/>
      <c r="J86" s="98"/>
      <c r="K86" s="98"/>
      <c r="L86" s="98"/>
      <c r="M86" s="98"/>
    </row>
    <row r="87" spans="1:13" ht="15" customHeight="1" thickBot="1" x14ac:dyDescent="0.25">
      <c r="A87" s="97"/>
      <c r="B87" s="746"/>
      <c r="C87" s="746"/>
      <c r="D87" s="746"/>
      <c r="E87" s="746"/>
      <c r="F87" s="146"/>
      <c r="G87" s="140" t="s">
        <v>607</v>
      </c>
      <c r="H87" s="98"/>
      <c r="I87" s="98" t="s">
        <v>266</v>
      </c>
      <c r="J87" s="98"/>
      <c r="K87" s="98"/>
      <c r="L87" s="98"/>
      <c r="M87" s="98"/>
    </row>
    <row r="88" spans="1:13" ht="18.75" customHeight="1" thickBot="1" x14ac:dyDescent="0.25">
      <c r="A88" s="97"/>
      <c r="B88" s="858" t="s">
        <v>614</v>
      </c>
      <c r="C88" s="858"/>
      <c r="D88" s="859"/>
      <c r="E88" s="316"/>
      <c r="F88" s="138" t="s">
        <v>152</v>
      </c>
      <c r="G88" s="320">
        <f>K91</f>
        <v>0</v>
      </c>
      <c r="H88" s="138" t="s">
        <v>152</v>
      </c>
      <c r="I88" s="318">
        <v>0.2</v>
      </c>
      <c r="J88" s="138" t="s">
        <v>153</v>
      </c>
      <c r="K88" s="133">
        <f>ROUND(E88*G88*I88,0)</f>
        <v>0</v>
      </c>
      <c r="L88" s="98" t="s">
        <v>204</v>
      </c>
      <c r="M88" s="98"/>
    </row>
    <row r="89" spans="1:13" ht="18.75" customHeight="1" x14ac:dyDescent="0.2">
      <c r="A89" s="97"/>
      <c r="B89" s="98"/>
      <c r="C89" s="146"/>
      <c r="D89" s="146"/>
      <c r="E89" s="141"/>
      <c r="F89" s="146"/>
      <c r="G89" s="98"/>
      <c r="H89" s="138"/>
      <c r="I89" s="138"/>
      <c r="J89" s="138"/>
      <c r="K89" s="98"/>
      <c r="L89" s="98"/>
      <c r="M89" s="98"/>
    </row>
    <row r="90" spans="1:13" ht="18.75" customHeight="1" x14ac:dyDescent="0.2">
      <c r="A90" s="97"/>
      <c r="B90" s="860" t="s">
        <v>609</v>
      </c>
      <c r="C90" s="860"/>
      <c r="D90" s="860"/>
      <c r="E90" s="860"/>
      <c r="F90" s="860"/>
      <c r="G90" s="860"/>
      <c r="H90" s="861"/>
      <c r="I90" s="319"/>
      <c r="J90" s="862" t="s">
        <v>610</v>
      </c>
      <c r="K90" s="142" t="s">
        <v>611</v>
      </c>
      <c r="L90" s="98"/>
      <c r="M90" s="98"/>
    </row>
    <row r="91" spans="1:13" ht="18.75" customHeight="1" x14ac:dyDescent="0.2">
      <c r="A91" s="97"/>
      <c r="B91" s="144"/>
      <c r="C91" s="144"/>
      <c r="D91" s="144"/>
      <c r="E91" s="143"/>
      <c r="F91" s="144"/>
      <c r="G91" s="144"/>
      <c r="H91" s="144"/>
      <c r="I91" s="391"/>
      <c r="J91" s="862"/>
      <c r="K91" s="322">
        <f>IF(I92=0,0,IF(I90/I92&gt;1,1,ROUND(I90/I92,3)))</f>
        <v>0</v>
      </c>
      <c r="L91" s="98"/>
      <c r="M91" s="98"/>
    </row>
    <row r="92" spans="1:13" ht="18.75" customHeight="1" x14ac:dyDescent="0.2">
      <c r="A92" s="97"/>
      <c r="B92" s="98"/>
      <c r="C92" s="863" t="s">
        <v>612</v>
      </c>
      <c r="D92" s="863"/>
      <c r="E92" s="863"/>
      <c r="F92" s="863"/>
      <c r="G92" s="863"/>
      <c r="H92" s="864"/>
      <c r="I92" s="321"/>
      <c r="J92" s="862"/>
      <c r="K92" s="98"/>
      <c r="L92" s="98"/>
      <c r="M92" s="98"/>
    </row>
    <row r="93" spans="1:13" ht="11.25" customHeight="1" x14ac:dyDescent="0.2">
      <c r="A93" s="97"/>
      <c r="B93" s="98"/>
      <c r="C93" s="98"/>
      <c r="D93" s="98"/>
      <c r="E93" s="125"/>
      <c r="F93" s="98"/>
      <c r="G93" s="98"/>
      <c r="H93" s="98"/>
      <c r="I93" s="98"/>
      <c r="J93" s="98"/>
      <c r="K93" s="98"/>
      <c r="L93" s="98"/>
      <c r="M93" s="98"/>
    </row>
    <row r="94" spans="1:13" ht="15" customHeight="1" x14ac:dyDescent="0.2">
      <c r="A94" s="97"/>
      <c r="B94" s="865" t="s">
        <v>616</v>
      </c>
      <c r="C94" s="865"/>
      <c r="D94" s="865"/>
      <c r="E94" s="865"/>
      <c r="F94" s="146"/>
      <c r="G94" s="98"/>
      <c r="H94" s="98"/>
      <c r="I94" s="98"/>
      <c r="J94" s="98"/>
      <c r="K94" s="98"/>
      <c r="L94" s="98"/>
      <c r="M94" s="98"/>
    </row>
    <row r="95" spans="1:13" ht="15" customHeight="1" thickBot="1" x14ac:dyDescent="0.25">
      <c r="A95" s="97"/>
      <c r="B95" s="865"/>
      <c r="C95" s="865"/>
      <c r="D95" s="865"/>
      <c r="E95" s="865"/>
      <c r="F95" s="146"/>
      <c r="G95" s="140" t="s">
        <v>607</v>
      </c>
      <c r="H95" s="98"/>
      <c r="I95" s="98" t="s">
        <v>266</v>
      </c>
      <c r="J95" s="98"/>
      <c r="K95" s="98"/>
      <c r="L95" s="98"/>
      <c r="M95" s="98"/>
    </row>
    <row r="96" spans="1:13" ht="18.75" customHeight="1" thickBot="1" x14ac:dyDescent="0.25">
      <c r="A96" s="97"/>
      <c r="B96" s="858" t="s">
        <v>614</v>
      </c>
      <c r="C96" s="858"/>
      <c r="D96" s="859"/>
      <c r="E96" s="316"/>
      <c r="F96" s="138" t="s">
        <v>152</v>
      </c>
      <c r="G96" s="320">
        <f>K99</f>
        <v>0</v>
      </c>
      <c r="H96" s="138" t="s">
        <v>152</v>
      </c>
      <c r="I96" s="318">
        <v>0.2</v>
      </c>
      <c r="J96" s="138" t="s">
        <v>153</v>
      </c>
      <c r="K96" s="133">
        <f>ROUND(E96*G96*I96,0)</f>
        <v>0</v>
      </c>
      <c r="L96" s="98" t="s">
        <v>207</v>
      </c>
      <c r="M96" s="98"/>
    </row>
    <row r="97" spans="1:13" ht="18.75" customHeight="1" x14ac:dyDescent="0.2">
      <c r="A97" s="97"/>
      <c r="B97" s="98"/>
      <c r="C97" s="146"/>
      <c r="D97" s="146"/>
      <c r="E97" s="141"/>
      <c r="F97" s="146"/>
      <c r="G97" s="98"/>
      <c r="H97" s="138"/>
      <c r="I97" s="138"/>
      <c r="J97" s="138"/>
      <c r="K97" s="98"/>
      <c r="L97" s="98"/>
      <c r="M97" s="98"/>
    </row>
    <row r="98" spans="1:13" ht="18.75" customHeight="1" x14ac:dyDescent="0.2">
      <c r="A98" s="97"/>
      <c r="B98" s="860" t="s">
        <v>609</v>
      </c>
      <c r="C98" s="860"/>
      <c r="D98" s="860"/>
      <c r="E98" s="860"/>
      <c r="F98" s="860"/>
      <c r="G98" s="860"/>
      <c r="H98" s="861"/>
      <c r="I98" s="319"/>
      <c r="J98" s="862" t="s">
        <v>610</v>
      </c>
      <c r="K98" s="142" t="s">
        <v>611</v>
      </c>
      <c r="L98" s="98"/>
      <c r="M98" s="98"/>
    </row>
    <row r="99" spans="1:13" ht="18.75" customHeight="1" x14ac:dyDescent="0.2">
      <c r="A99" s="97"/>
      <c r="B99" s="144"/>
      <c r="C99" s="144"/>
      <c r="D99" s="144"/>
      <c r="E99" s="143"/>
      <c r="F99" s="144"/>
      <c r="G99" s="144"/>
      <c r="H99" s="144"/>
      <c r="I99" s="391"/>
      <c r="J99" s="862"/>
      <c r="K99" s="320">
        <f>IF(I100=0,0,IF(I98/I100&gt;1,1,ROUND(I98/I100,3)))</f>
        <v>0</v>
      </c>
      <c r="L99" s="98"/>
      <c r="M99" s="98"/>
    </row>
    <row r="100" spans="1:13" ht="18.75" customHeight="1" x14ac:dyDescent="0.2">
      <c r="A100" s="97"/>
      <c r="B100" s="98"/>
      <c r="C100" s="863" t="s">
        <v>612</v>
      </c>
      <c r="D100" s="863"/>
      <c r="E100" s="863"/>
      <c r="F100" s="863"/>
      <c r="G100" s="863"/>
      <c r="H100" s="864"/>
      <c r="I100" s="321"/>
      <c r="J100" s="862"/>
      <c r="K100" s="98"/>
      <c r="L100" s="98"/>
      <c r="M100" s="98"/>
    </row>
    <row r="101" spans="1:13" ht="11.25" customHeight="1" x14ac:dyDescent="0.2">
      <c r="A101" s="97"/>
      <c r="B101" s="146"/>
      <c r="C101" s="146"/>
      <c r="D101" s="146"/>
      <c r="E101" s="141"/>
      <c r="F101" s="146"/>
      <c r="G101" s="98"/>
      <c r="H101" s="138"/>
      <c r="I101" s="138"/>
      <c r="J101" s="138"/>
      <c r="K101" s="98"/>
      <c r="L101" s="98"/>
      <c r="M101" s="98"/>
    </row>
  </sheetData>
  <customSheetViews>
    <customSheetView guid="{0BABB45E-2E04-4EF9-B6DB-A3C90737BC1D}" showPageBreaks="1" showGridLines="0" printArea="1" view="pageBreakPreview">
      <selection activeCell="B2" sqref="B2"/>
      <pageMargins left="0" right="0" top="0" bottom="0" header="0" footer="0"/>
      <headerFooter alignWithMargins="0"/>
    </customSheetView>
    <customSheetView guid="{51EA80E5-8A40-457F-BD3B-5254392D47AE}" showPageBreaks="1" showGridLines="0" printArea="1" view="pageBreakPreview">
      <selection activeCell="R17" sqref="R17"/>
      <pageMargins left="0" right="0" top="0" bottom="0" header="0" footer="0"/>
      <headerFooter alignWithMargins="0"/>
    </customSheetView>
    <customSheetView guid="{69464F70-16F9-4136-87AF-D70A02C3B76C}" showPageBreaks="1" showGridLines="0" printArea="1" view="pageBreakPreview">
      <selection activeCell="R17" sqref="R17"/>
      <pageMargins left="0" right="0" top="0" bottom="0" header="0" footer="0"/>
      <headerFooter alignWithMargins="0"/>
    </customSheetView>
    <customSheetView guid="{D2B5EC5D-6E54-47E5-91DA-BD5989BD188A}" showPageBreaks="1" showGridLines="0" printArea="1" view="pageBreakPreview" topLeftCell="A67">
      <selection activeCell="M104" sqref="M104"/>
      <pageMargins left="0" right="0" top="0" bottom="0" header="0" footer="0"/>
      <headerFooter alignWithMargins="0"/>
    </customSheetView>
    <customSheetView guid="{7638A293-2517-4C0E-9B00-4D7C5CE7FD01}" showPageBreaks="1" showGridLines="0" printArea="1" view="pageBreakPreview">
      <selection activeCell="B2" sqref="B2"/>
      <pageMargins left="0" right="0" top="0" bottom="0" header="0" footer="0"/>
      <headerFooter alignWithMargins="0"/>
    </customSheetView>
    <customSheetView guid="{52797262-6142-4579-A585-EF778AE1B777}" showPageBreaks="1" showGridLines="0" printArea="1" view="pageBreakPreview">
      <selection activeCell="B2" sqref="B2"/>
      <pageMargins left="0" right="0" top="0" bottom="0" header="0" footer="0"/>
      <headerFooter alignWithMargins="0"/>
    </customSheetView>
    <customSheetView guid="{88309E32-0F84-4306-A278-4798D3F83810}" showPageBreaks="1" showGridLines="0" printArea="1" view="pageBreakPreview">
      <selection activeCell="B2" sqref="B2"/>
      <pageMargins left="0" right="0" top="0" bottom="0" header="0" footer="0"/>
      <headerFooter alignWithMargins="0"/>
    </customSheetView>
    <customSheetView guid="{82097881-6F01-409B-9626-09347A86C944}" showPageBreaks="1" showGridLines="0" printArea="1" view="pageBreakPreview">
      <selection activeCell="B2" sqref="B2"/>
      <pageMargins left="0" right="0" top="0" bottom="0" header="0" footer="0"/>
      <headerFooter alignWithMargins="0"/>
    </customSheetView>
    <customSheetView guid="{C4E6220D-41C8-40B2-AF0A-6EEC54FEFC3B}" showPageBreaks="1" showGridLines="0" printArea="1" view="pageBreakPreview">
      <selection sqref="A1:B1"/>
      <pageMargins left="0" right="0" top="0" bottom="0" header="0" footer="0"/>
      <headerFooter alignWithMargins="0"/>
    </customSheetView>
    <customSheetView guid="{67812C5A-1D79-4D20-9561-724B7A740687}" showPageBreaks="1" showGridLines="0" printArea="1" view="pageBreakPreview">
      <selection sqref="A1:B1"/>
      <pageMargins left="0" right="0" top="0" bottom="0" header="0" footer="0"/>
      <headerFooter alignWithMargins="0"/>
    </customSheetView>
    <customSheetView guid="{C437A408-6157-48A1-8109-95F4DC2109CD}" showPageBreaks="1" showGridLines="0" printArea="1" view="pageBreakPreview">
      <selection sqref="A1:B1"/>
      <pageMargins left="0" right="0" top="0" bottom="0" header="0" footer="0"/>
      <headerFooter alignWithMargins="0"/>
    </customSheetView>
    <customSheetView guid="{A9FD053A-4046-4DCB-BFF9-69FBE35E214B}" showPageBreaks="1" showGridLines="0" printArea="1" view="pageBreakPreview">
      <selection sqref="A1:B1"/>
      <pageMargins left="0" right="0" top="0" bottom="0" header="0" footer="0"/>
      <headerFooter alignWithMargins="0"/>
    </customSheetView>
    <customSheetView guid="{8D42FC69-A302-4509-9149-10B34FBDD5FD}" showPageBreaks="1" showGridLines="0" printArea="1" view="pageBreakPreview">
      <selection sqref="A1:B1"/>
      <pageMargins left="0" right="0" top="0" bottom="0" header="0" footer="0"/>
      <headerFooter alignWithMargins="0"/>
    </customSheetView>
    <customSheetView guid="{ABA71FD7-2F20-4D89-9682-086673B2D428}" showPageBreaks="1" showGridLines="0" printArea="1" view="pageBreakPreview">
      <selection sqref="A1:B1"/>
      <pageMargins left="0" right="0" top="0" bottom="0" header="0" footer="0"/>
      <headerFooter alignWithMargins="0"/>
    </customSheetView>
    <customSheetView guid="{28B27DAA-D495-4FE0-A4B0-318BBC5296C8}" showPageBreaks="1" showGridLines="0" printArea="1" view="pageBreakPreview">
      <selection sqref="A1:B1"/>
      <pageMargins left="0" right="0" top="0" bottom="0" header="0" footer="0"/>
      <headerFooter alignWithMargins="0"/>
    </customSheetView>
    <customSheetView guid="{E39192D6-5293-4E96-A0BA-106405229387}" showPageBreaks="1" showGridLines="0" printArea="1" view="pageBreakPreview">
      <selection sqref="A1:B1"/>
      <pageMargins left="0" right="0" top="0" bottom="0" header="0" footer="0"/>
      <headerFooter alignWithMargins="0"/>
    </customSheetView>
    <customSheetView guid="{B0D27BBA-DB06-47F7-8459-5413A1184B9F}" showPageBreaks="1" showGridLines="0" printArea="1" view="pageBreakPreview">
      <selection sqref="A1:B1"/>
      <pageMargins left="0" right="0" top="0" bottom="0" header="0" footer="0"/>
      <headerFooter alignWithMargins="0"/>
    </customSheetView>
    <customSheetView guid="{5F692ADD-693B-4092-83D3-FB87A19A0587}" showPageBreaks="1" showGridLines="0" printArea="1" view="pageBreakPreview" topLeftCell="A67">
      <selection activeCell="M104" sqref="M104"/>
      <pageMargins left="0" right="0" top="0" bottom="0" header="0" footer="0"/>
      <headerFooter alignWithMargins="0"/>
    </customSheetView>
  </customSheetViews>
  <mergeCells count="58">
    <mergeCell ref="B67:E68"/>
    <mergeCell ref="B69:D69"/>
    <mergeCell ref="B71:H71"/>
    <mergeCell ref="J71:J73"/>
    <mergeCell ref="C73:H73"/>
    <mergeCell ref="B63:H63"/>
    <mergeCell ref="J63:J65"/>
    <mergeCell ref="C65:H65"/>
    <mergeCell ref="B41:E42"/>
    <mergeCell ref="B43:D43"/>
    <mergeCell ref="B45:H45"/>
    <mergeCell ref="J45:J47"/>
    <mergeCell ref="C47:H47"/>
    <mergeCell ref="B51:E52"/>
    <mergeCell ref="B55:H55"/>
    <mergeCell ref="J55:J57"/>
    <mergeCell ref="C57:H57"/>
    <mergeCell ref="B59:E60"/>
    <mergeCell ref="B61:D61"/>
    <mergeCell ref="B53:C53"/>
    <mergeCell ref="B37:H37"/>
    <mergeCell ref="J37:J39"/>
    <mergeCell ref="C39:H39"/>
    <mergeCell ref="B15:E16"/>
    <mergeCell ref="B17:D17"/>
    <mergeCell ref="B19:H19"/>
    <mergeCell ref="J19:J21"/>
    <mergeCell ref="C21:H21"/>
    <mergeCell ref="B23:E24"/>
    <mergeCell ref="B25:D25"/>
    <mergeCell ref="B27:H27"/>
    <mergeCell ref="J27:J29"/>
    <mergeCell ref="C29:H29"/>
    <mergeCell ref="B33:E34"/>
    <mergeCell ref="B35:C35"/>
    <mergeCell ref="A1:B1"/>
    <mergeCell ref="C1:E1"/>
    <mergeCell ref="J1:L1"/>
    <mergeCell ref="B7:E8"/>
    <mergeCell ref="B11:H11"/>
    <mergeCell ref="J11:J13"/>
    <mergeCell ref="C13:H13"/>
    <mergeCell ref="B9:C9"/>
    <mergeCell ref="B77:E78"/>
    <mergeCell ref="B81:H81"/>
    <mergeCell ref="J81:J83"/>
    <mergeCell ref="C83:H83"/>
    <mergeCell ref="B85:E87"/>
    <mergeCell ref="B79:C79"/>
    <mergeCell ref="B96:D96"/>
    <mergeCell ref="B98:H98"/>
    <mergeCell ref="J98:J100"/>
    <mergeCell ref="C100:H100"/>
    <mergeCell ref="B88:D88"/>
    <mergeCell ref="B90:H90"/>
    <mergeCell ref="J90:J92"/>
    <mergeCell ref="C92:H92"/>
    <mergeCell ref="B94:E95"/>
  </mergeCells>
  <phoneticPr fontId="2"/>
  <pageMargins left="0.78740157480314965" right="0.78740157480314965" top="0.74803149606299213" bottom="0.98425196850393704" header="0.51181102362204722" footer="0.51181102362204722"/>
  <pageSetup paperSize="9" fitToHeight="0" orientation="portrait" horizontalDpi="300" verticalDpi="300" r:id="rId1"/>
  <headerFooter alignWithMargins="0"/>
  <rowBreaks count="2" manualBreakCount="2">
    <brk id="30" max="16383" man="1"/>
    <brk id="7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pageSetUpPr fitToPage="1"/>
  </sheetPr>
  <dimension ref="A1:M155"/>
  <sheetViews>
    <sheetView showGridLines="0" view="pageBreakPreview" topLeftCell="A130" zoomScaleNormal="100" zoomScaleSheetLayoutView="100" workbookViewId="0">
      <selection activeCell="J155" sqref="J155"/>
    </sheetView>
  </sheetViews>
  <sheetFormatPr defaultColWidth="9" defaultRowHeight="18.75" customHeight="1" x14ac:dyDescent="0.2"/>
  <cols>
    <col min="1" max="1" width="3.90625" style="1" customWidth="1"/>
    <col min="2" max="2" width="5" style="1" customWidth="1"/>
    <col min="3" max="3" width="7.453125" style="1" bestFit="1" customWidth="1"/>
    <col min="4" max="4" width="3" style="1" bestFit="1" customWidth="1"/>
    <col min="5" max="5" width="12" style="1" customWidth="1"/>
    <col min="6" max="6" width="11.90625" style="2" customWidth="1"/>
    <col min="7" max="7" width="2" style="1" bestFit="1" customWidth="1"/>
    <col min="8" max="8" width="13.90625" style="1" customWidth="1"/>
    <col min="9" max="9" width="2" style="1" bestFit="1" customWidth="1"/>
    <col min="10" max="10" width="11.90625" style="2" customWidth="1"/>
    <col min="11" max="11" width="8.08984375" style="1" customWidth="1"/>
    <col min="12" max="12" width="4" style="1" customWidth="1"/>
    <col min="13" max="16384" width="9" style="1"/>
  </cols>
  <sheetData>
    <row r="1" spans="1:12" ht="18.75" customHeight="1" x14ac:dyDescent="0.2">
      <c r="A1" s="97" t="s">
        <v>13</v>
      </c>
      <c r="B1" s="98" t="s">
        <v>622</v>
      </c>
      <c r="C1" s="98"/>
      <c r="D1" s="98"/>
      <c r="E1" s="98"/>
      <c r="F1" s="125"/>
      <c r="G1" s="98"/>
      <c r="H1" s="98"/>
      <c r="I1" s="98"/>
      <c r="J1" s="125"/>
      <c r="K1" s="98"/>
      <c r="L1" s="98"/>
    </row>
    <row r="2" spans="1:12" ht="9" customHeight="1" x14ac:dyDescent="0.2">
      <c r="A2" s="97"/>
      <c r="B2" s="98"/>
      <c r="C2" s="98"/>
      <c r="D2" s="98"/>
      <c r="E2" s="98"/>
      <c r="F2" s="125"/>
      <c r="G2" s="98"/>
      <c r="H2" s="98"/>
      <c r="I2" s="98"/>
      <c r="J2" s="125"/>
      <c r="K2" s="98"/>
      <c r="L2" s="98"/>
    </row>
    <row r="3" spans="1:12" ht="18.75" customHeight="1" x14ac:dyDescent="0.2">
      <c r="A3" s="97"/>
      <c r="B3" s="729" t="s">
        <v>146</v>
      </c>
      <c r="C3" s="730"/>
      <c r="D3" s="729" t="s">
        <v>147</v>
      </c>
      <c r="E3" s="730"/>
      <c r="F3" s="330" t="s">
        <v>148</v>
      </c>
      <c r="G3" s="331"/>
      <c r="H3" s="331" t="s">
        <v>149</v>
      </c>
      <c r="I3" s="331"/>
      <c r="J3" s="330" t="s">
        <v>8</v>
      </c>
      <c r="K3" s="98"/>
      <c r="L3" s="98"/>
    </row>
    <row r="4" spans="1:12" ht="15" customHeight="1" x14ac:dyDescent="0.2">
      <c r="A4" s="97"/>
      <c r="B4" s="147"/>
      <c r="C4" s="250"/>
      <c r="D4" s="347"/>
      <c r="E4" s="348"/>
      <c r="F4" s="109"/>
      <c r="G4" s="134"/>
      <c r="H4" s="134"/>
      <c r="I4" s="134"/>
      <c r="J4" s="110" t="s">
        <v>150</v>
      </c>
      <c r="K4" s="98"/>
      <c r="L4" s="98"/>
    </row>
    <row r="5" spans="1:12" ht="15" customHeight="1" x14ac:dyDescent="0.2">
      <c r="A5" s="98"/>
      <c r="B5" s="349">
        <v>1</v>
      </c>
      <c r="C5" s="350" t="s">
        <v>175</v>
      </c>
      <c r="D5" s="742"/>
      <c r="E5" s="727"/>
      <c r="F5" s="300"/>
      <c r="G5" s="301" t="s">
        <v>152</v>
      </c>
      <c r="H5" s="308">
        <v>4.3999999999999997E-2</v>
      </c>
      <c r="I5" s="303" t="s">
        <v>153</v>
      </c>
      <c r="J5" s="304">
        <f t="shared" ref="J5:J10" si="0">ROUND(F5*H5,0)</f>
        <v>0</v>
      </c>
      <c r="K5" s="103" t="s">
        <v>154</v>
      </c>
      <c r="L5" s="98"/>
    </row>
    <row r="6" spans="1:12" ht="15" customHeight="1" x14ac:dyDescent="0.2">
      <c r="A6" s="98"/>
      <c r="B6" s="349">
        <v>2</v>
      </c>
      <c r="C6" s="351" t="s">
        <v>196</v>
      </c>
      <c r="D6" s="742"/>
      <c r="E6" s="727"/>
      <c r="F6" s="300"/>
      <c r="G6" s="301" t="s">
        <v>152</v>
      </c>
      <c r="H6" s="308">
        <v>8.7999999999999995E-2</v>
      </c>
      <c r="I6" s="303" t="s">
        <v>153</v>
      </c>
      <c r="J6" s="304">
        <f t="shared" si="0"/>
        <v>0</v>
      </c>
      <c r="K6" s="103" t="s">
        <v>156</v>
      </c>
      <c r="L6" s="98"/>
    </row>
    <row r="7" spans="1:12" ht="15" customHeight="1" x14ac:dyDescent="0.2">
      <c r="A7" s="98"/>
      <c r="B7" s="349">
        <v>3</v>
      </c>
      <c r="C7" s="351" t="s">
        <v>197</v>
      </c>
      <c r="D7" s="742"/>
      <c r="E7" s="727"/>
      <c r="F7" s="300"/>
      <c r="G7" s="301" t="s">
        <v>152</v>
      </c>
      <c r="H7" s="308">
        <v>0.129</v>
      </c>
      <c r="I7" s="303" t="s">
        <v>153</v>
      </c>
      <c r="J7" s="304">
        <f t="shared" si="0"/>
        <v>0</v>
      </c>
      <c r="K7" s="103" t="s">
        <v>158</v>
      </c>
      <c r="L7" s="98"/>
    </row>
    <row r="8" spans="1:12" ht="15" customHeight="1" x14ac:dyDescent="0.2">
      <c r="A8" s="98"/>
      <c r="B8" s="349">
        <v>4</v>
      </c>
      <c r="C8" s="351" t="s">
        <v>213</v>
      </c>
      <c r="D8" s="742"/>
      <c r="E8" s="727"/>
      <c r="F8" s="300"/>
      <c r="G8" s="301" t="s">
        <v>152</v>
      </c>
      <c r="H8" s="308">
        <v>0.17100000000000001</v>
      </c>
      <c r="I8" s="303" t="s">
        <v>153</v>
      </c>
      <c r="J8" s="304">
        <f t="shared" si="0"/>
        <v>0</v>
      </c>
      <c r="K8" s="103" t="s">
        <v>160</v>
      </c>
      <c r="L8" s="98"/>
    </row>
    <row r="9" spans="1:12" ht="15" customHeight="1" x14ac:dyDescent="0.2">
      <c r="A9" s="98"/>
      <c r="B9" s="349">
        <v>5</v>
      </c>
      <c r="C9" s="351" t="s">
        <v>215</v>
      </c>
      <c r="D9" s="742"/>
      <c r="E9" s="727"/>
      <c r="F9" s="300"/>
      <c r="G9" s="301" t="s">
        <v>152</v>
      </c>
      <c r="H9" s="308">
        <v>0.21299999999999999</v>
      </c>
      <c r="I9" s="303" t="s">
        <v>153</v>
      </c>
      <c r="J9" s="304">
        <f t="shared" si="0"/>
        <v>0</v>
      </c>
      <c r="K9" s="103" t="s">
        <v>162</v>
      </c>
      <c r="L9" s="98"/>
    </row>
    <row r="10" spans="1:12" ht="15" customHeight="1" x14ac:dyDescent="0.2">
      <c r="A10" s="98"/>
      <c r="B10" s="349">
        <v>6</v>
      </c>
      <c r="C10" s="351" t="s">
        <v>216</v>
      </c>
      <c r="D10" s="742"/>
      <c r="E10" s="727"/>
      <c r="F10" s="300"/>
      <c r="G10" s="301" t="s">
        <v>152</v>
      </c>
      <c r="H10" s="308">
        <v>0.251</v>
      </c>
      <c r="I10" s="303" t="s">
        <v>153</v>
      </c>
      <c r="J10" s="304">
        <f t="shared" si="0"/>
        <v>0</v>
      </c>
      <c r="K10" s="103" t="s">
        <v>174</v>
      </c>
      <c r="L10" s="98"/>
    </row>
    <row r="11" spans="1:12" ht="15" customHeight="1" x14ac:dyDescent="0.2">
      <c r="A11" s="98"/>
      <c r="B11" s="349">
        <v>7</v>
      </c>
      <c r="C11" s="351" t="s">
        <v>218</v>
      </c>
      <c r="D11" s="742"/>
      <c r="E11" s="727"/>
      <c r="F11" s="300"/>
      <c r="G11" s="301" t="s">
        <v>152</v>
      </c>
      <c r="H11" s="308">
        <v>0.29299999999999998</v>
      </c>
      <c r="I11" s="303" t="s">
        <v>153</v>
      </c>
      <c r="J11" s="304">
        <f>ROUND(F11*H11,0)</f>
        <v>0</v>
      </c>
      <c r="K11" s="103" t="s">
        <v>176</v>
      </c>
      <c r="L11" s="98"/>
    </row>
    <row r="12" spans="1:12" ht="15" customHeight="1" x14ac:dyDescent="0.2">
      <c r="A12" s="98"/>
      <c r="B12" s="349">
        <v>8</v>
      </c>
      <c r="C12" s="351" t="s">
        <v>220</v>
      </c>
      <c r="D12" s="742"/>
      <c r="E12" s="727"/>
      <c r="F12" s="300"/>
      <c r="G12" s="301" t="s">
        <v>152</v>
      </c>
      <c r="H12" s="308">
        <v>0.33500000000000002</v>
      </c>
      <c r="I12" s="303" t="s">
        <v>153</v>
      </c>
      <c r="J12" s="304">
        <f>ROUND(F12*H12,0)</f>
        <v>0</v>
      </c>
      <c r="K12" s="103" t="s">
        <v>269</v>
      </c>
      <c r="L12" s="98"/>
    </row>
    <row r="13" spans="1:12" ht="15" customHeight="1" x14ac:dyDescent="0.2">
      <c r="A13" s="98"/>
      <c r="B13" s="352">
        <v>9</v>
      </c>
      <c r="C13" s="351" t="s">
        <v>222</v>
      </c>
      <c r="D13" s="742"/>
      <c r="E13" s="727"/>
      <c r="F13" s="300"/>
      <c r="G13" s="301" t="s">
        <v>152</v>
      </c>
      <c r="H13" s="308">
        <v>0.375</v>
      </c>
      <c r="I13" s="303" t="s">
        <v>153</v>
      </c>
      <c r="J13" s="304">
        <f>ROUND(F13*H13,0)</f>
        <v>0</v>
      </c>
      <c r="K13" s="103" t="s">
        <v>250</v>
      </c>
      <c r="L13" s="98"/>
    </row>
    <row r="14" spans="1:12" ht="15" customHeight="1" x14ac:dyDescent="0.2">
      <c r="A14" s="98"/>
      <c r="B14" s="352">
        <v>10</v>
      </c>
      <c r="C14" s="351" t="s">
        <v>623</v>
      </c>
      <c r="D14" s="742"/>
      <c r="E14" s="727"/>
      <c r="F14" s="300"/>
      <c r="G14" s="301" t="s">
        <v>152</v>
      </c>
      <c r="H14" s="308">
        <v>0.41699999999999998</v>
      </c>
      <c r="I14" s="303" t="s">
        <v>153</v>
      </c>
      <c r="J14" s="304">
        <f>ROUND(F14*H14,0)</f>
        <v>0</v>
      </c>
      <c r="K14" s="103" t="s">
        <v>227</v>
      </c>
      <c r="L14" s="98"/>
    </row>
    <row r="15" spans="1:12" ht="15" customHeight="1" x14ac:dyDescent="0.2">
      <c r="A15" s="98"/>
      <c r="B15" s="352">
        <v>11</v>
      </c>
      <c r="C15" s="351" t="s">
        <v>226</v>
      </c>
      <c r="D15" s="742"/>
      <c r="E15" s="727"/>
      <c r="F15" s="300"/>
      <c r="G15" s="301" t="s">
        <v>152</v>
      </c>
      <c r="H15" s="308">
        <v>0.45900000000000002</v>
      </c>
      <c r="I15" s="303" t="s">
        <v>153</v>
      </c>
      <c r="J15" s="304">
        <f>ROUND(F15*H15,0)</f>
        <v>0</v>
      </c>
      <c r="K15" s="103" t="s">
        <v>251</v>
      </c>
      <c r="L15" s="98"/>
    </row>
    <row r="16" spans="1:12" ht="15" customHeight="1" x14ac:dyDescent="0.2">
      <c r="A16" s="98"/>
      <c r="B16" s="352">
        <v>12</v>
      </c>
      <c r="C16" s="351" t="s">
        <v>228</v>
      </c>
      <c r="D16" s="742"/>
      <c r="E16" s="727"/>
      <c r="F16" s="300"/>
      <c r="G16" s="301" t="s">
        <v>152</v>
      </c>
      <c r="H16" s="308">
        <v>0.5</v>
      </c>
      <c r="I16" s="303" t="s">
        <v>153</v>
      </c>
      <c r="J16" s="304">
        <f t="shared" ref="J16:J18" si="1">ROUND(F16*H16,0)</f>
        <v>0</v>
      </c>
      <c r="K16" s="103" t="s">
        <v>275</v>
      </c>
      <c r="L16" s="98"/>
    </row>
    <row r="17" spans="1:12" ht="15" customHeight="1" x14ac:dyDescent="0.2">
      <c r="A17" s="98"/>
      <c r="B17" s="352">
        <v>13</v>
      </c>
      <c r="C17" s="351" t="s">
        <v>230</v>
      </c>
      <c r="D17" s="742"/>
      <c r="E17" s="727"/>
      <c r="F17" s="300"/>
      <c r="G17" s="301" t="s">
        <v>152</v>
      </c>
      <c r="H17" s="308">
        <v>0.5</v>
      </c>
      <c r="I17" s="303" t="s">
        <v>153</v>
      </c>
      <c r="J17" s="304">
        <f t="shared" si="1"/>
        <v>0</v>
      </c>
      <c r="K17" s="103" t="s">
        <v>233</v>
      </c>
      <c r="L17" s="98"/>
    </row>
    <row r="18" spans="1:12" ht="15" customHeight="1" thickBot="1" x14ac:dyDescent="0.25">
      <c r="A18" s="98"/>
      <c r="B18" s="352">
        <v>14</v>
      </c>
      <c r="C18" s="351" t="s">
        <v>232</v>
      </c>
      <c r="D18" s="742"/>
      <c r="E18" s="727"/>
      <c r="F18" s="300"/>
      <c r="G18" s="301" t="s">
        <v>152</v>
      </c>
      <c r="H18" s="308">
        <v>0.5</v>
      </c>
      <c r="I18" s="303" t="s">
        <v>153</v>
      </c>
      <c r="J18" s="304">
        <f t="shared" si="1"/>
        <v>0</v>
      </c>
      <c r="K18" s="103" t="s">
        <v>315</v>
      </c>
      <c r="L18" s="98"/>
    </row>
    <row r="19" spans="1:12" ht="15" customHeight="1" x14ac:dyDescent="0.2">
      <c r="A19" s="98"/>
      <c r="B19" s="352">
        <v>15</v>
      </c>
      <c r="C19" s="351" t="s">
        <v>624</v>
      </c>
      <c r="D19" s="742"/>
      <c r="E19" s="727"/>
      <c r="F19" s="300"/>
      <c r="G19" s="301" t="s">
        <v>152</v>
      </c>
      <c r="H19" s="308">
        <v>0.5</v>
      </c>
      <c r="I19" s="303" t="s">
        <v>153</v>
      </c>
      <c r="J19" s="304">
        <f t="shared" ref="J19" si="2">ROUND(F19*H19,0)</f>
        <v>0</v>
      </c>
      <c r="K19" s="103" t="s">
        <v>282</v>
      </c>
      <c r="L19" s="98"/>
    </row>
    <row r="20" spans="1:12" ht="15" customHeight="1" x14ac:dyDescent="0.2">
      <c r="A20" s="98"/>
      <c r="B20" s="103"/>
      <c r="C20" s="104"/>
      <c r="D20" s="103"/>
      <c r="E20" s="103"/>
      <c r="F20" s="57"/>
      <c r="G20" s="104"/>
      <c r="H20" s="734" t="s">
        <v>625</v>
      </c>
      <c r="I20" s="735"/>
      <c r="J20" s="105"/>
      <c r="K20" s="103"/>
      <c r="L20" s="98"/>
    </row>
    <row r="21" spans="1:12" ht="15" customHeight="1" thickBot="1" x14ac:dyDescent="0.25">
      <c r="A21" s="98"/>
      <c r="B21" s="103"/>
      <c r="C21" s="103"/>
      <c r="D21" s="103"/>
      <c r="E21" s="103"/>
      <c r="F21" s="57"/>
      <c r="G21" s="103"/>
      <c r="H21" s="736" t="s">
        <v>163</v>
      </c>
      <c r="I21" s="737"/>
      <c r="J21" s="5">
        <f>SUM(J5:J19)</f>
        <v>0</v>
      </c>
      <c r="K21" s="103" t="s">
        <v>210</v>
      </c>
      <c r="L21" s="98"/>
    </row>
    <row r="22" spans="1:12" ht="13.5" customHeight="1" x14ac:dyDescent="0.2">
      <c r="A22" s="98"/>
      <c r="B22" s="98"/>
      <c r="C22" s="98"/>
      <c r="D22" s="98"/>
      <c r="E22" s="98"/>
      <c r="F22" s="125"/>
      <c r="G22" s="98"/>
      <c r="H22" s="98"/>
      <c r="I22" s="98"/>
      <c r="J22" s="125"/>
      <c r="K22" s="103"/>
      <c r="L22" s="98"/>
    </row>
    <row r="23" spans="1:12" ht="18.75" customHeight="1" x14ac:dyDescent="0.2">
      <c r="A23" s="97" t="s">
        <v>17</v>
      </c>
      <c r="B23" s="98" t="s">
        <v>626</v>
      </c>
      <c r="C23" s="98"/>
      <c r="D23" s="98"/>
      <c r="E23" s="98"/>
      <c r="F23" s="125"/>
      <c r="G23" s="98"/>
      <c r="H23" s="98"/>
      <c r="I23" s="98"/>
      <c r="J23" s="125"/>
      <c r="K23" s="103"/>
      <c r="L23" s="98"/>
    </row>
    <row r="24" spans="1:12" ht="9" customHeight="1" x14ac:dyDescent="0.2">
      <c r="A24" s="97"/>
      <c r="B24" s="98"/>
      <c r="C24" s="98"/>
      <c r="D24" s="98"/>
      <c r="E24" s="98"/>
      <c r="F24" s="125"/>
      <c r="G24" s="98"/>
      <c r="H24" s="98"/>
      <c r="I24" s="98"/>
      <c r="J24" s="125"/>
      <c r="K24" s="103"/>
      <c r="L24" s="98"/>
    </row>
    <row r="25" spans="1:12" ht="18.75" customHeight="1" x14ac:dyDescent="0.2">
      <c r="A25" s="97"/>
      <c r="B25" s="729" t="s">
        <v>146</v>
      </c>
      <c r="C25" s="730"/>
      <c r="D25" s="729" t="s">
        <v>147</v>
      </c>
      <c r="E25" s="730"/>
      <c r="F25" s="330" t="s">
        <v>148</v>
      </c>
      <c r="G25" s="331"/>
      <c r="H25" s="331" t="s">
        <v>149</v>
      </c>
      <c r="I25" s="331"/>
      <c r="J25" s="330" t="s">
        <v>8</v>
      </c>
      <c r="K25" s="103"/>
      <c r="L25" s="98"/>
    </row>
    <row r="26" spans="1:12" ht="15" customHeight="1" x14ac:dyDescent="0.2">
      <c r="A26" s="97"/>
      <c r="B26" s="147"/>
      <c r="C26" s="250"/>
      <c r="D26" s="347"/>
      <c r="E26" s="348"/>
      <c r="F26" s="109"/>
      <c r="G26" s="134"/>
      <c r="H26" s="134"/>
      <c r="I26" s="134"/>
      <c r="J26" s="110" t="s">
        <v>150</v>
      </c>
      <c r="K26" s="103"/>
      <c r="L26" s="98"/>
    </row>
    <row r="27" spans="1:12" ht="15" customHeight="1" x14ac:dyDescent="0.2">
      <c r="A27" s="98"/>
      <c r="B27" s="349">
        <v>1</v>
      </c>
      <c r="C27" s="350" t="s">
        <v>486</v>
      </c>
      <c r="D27" s="742"/>
      <c r="E27" s="727"/>
      <c r="F27" s="300"/>
      <c r="G27" s="301" t="s">
        <v>152</v>
      </c>
      <c r="H27" s="308">
        <v>4.3999999999999997E-2</v>
      </c>
      <c r="I27" s="303" t="s">
        <v>153</v>
      </c>
      <c r="J27" s="304">
        <f t="shared" ref="J27:J38" si="3">ROUND(F27*H27,0)</f>
        <v>0</v>
      </c>
      <c r="K27" s="103" t="s">
        <v>154</v>
      </c>
      <c r="L27" s="98"/>
    </row>
    <row r="28" spans="1:12" ht="15" customHeight="1" x14ac:dyDescent="0.2">
      <c r="A28" s="98"/>
      <c r="B28" s="349">
        <v>2</v>
      </c>
      <c r="C28" s="350" t="s">
        <v>196</v>
      </c>
      <c r="D28" s="742"/>
      <c r="E28" s="727"/>
      <c r="F28" s="300"/>
      <c r="G28" s="301" t="s">
        <v>152</v>
      </c>
      <c r="H28" s="308">
        <v>0.29199999999999998</v>
      </c>
      <c r="I28" s="303" t="s">
        <v>153</v>
      </c>
      <c r="J28" s="304">
        <f t="shared" si="3"/>
        <v>0</v>
      </c>
      <c r="K28" s="103" t="s">
        <v>156</v>
      </c>
      <c r="L28" s="98"/>
    </row>
    <row r="29" spans="1:12" ht="15" customHeight="1" x14ac:dyDescent="0.2">
      <c r="A29" s="98"/>
      <c r="B29" s="349">
        <v>3</v>
      </c>
      <c r="C29" s="350" t="s">
        <v>197</v>
      </c>
      <c r="D29" s="742"/>
      <c r="E29" s="727"/>
      <c r="F29" s="300"/>
      <c r="G29" s="301" t="s">
        <v>152</v>
      </c>
      <c r="H29" s="308">
        <v>0.311</v>
      </c>
      <c r="I29" s="303" t="s">
        <v>153</v>
      </c>
      <c r="J29" s="304">
        <f t="shared" si="3"/>
        <v>0</v>
      </c>
      <c r="K29" s="103" t="s">
        <v>158</v>
      </c>
      <c r="L29" s="98"/>
    </row>
    <row r="30" spans="1:12" ht="15" customHeight="1" x14ac:dyDescent="0.2">
      <c r="A30" s="98"/>
      <c r="B30" s="349">
        <v>4</v>
      </c>
      <c r="C30" s="350" t="s">
        <v>213</v>
      </c>
      <c r="D30" s="742"/>
      <c r="E30" s="727"/>
      <c r="F30" s="300"/>
      <c r="G30" s="301" t="s">
        <v>152</v>
      </c>
      <c r="H30" s="308">
        <v>0.33300000000000002</v>
      </c>
      <c r="I30" s="303" t="s">
        <v>153</v>
      </c>
      <c r="J30" s="304">
        <f t="shared" si="3"/>
        <v>0</v>
      </c>
      <c r="K30" s="103" t="s">
        <v>160</v>
      </c>
      <c r="L30" s="98"/>
    </row>
    <row r="31" spans="1:12" ht="15" customHeight="1" x14ac:dyDescent="0.2">
      <c r="A31" s="98"/>
      <c r="B31" s="349">
        <v>5</v>
      </c>
      <c r="C31" s="350" t="s">
        <v>215</v>
      </c>
      <c r="D31" s="742"/>
      <c r="E31" s="727"/>
      <c r="F31" s="300"/>
      <c r="G31" s="301" t="s">
        <v>152</v>
      </c>
      <c r="H31" s="308">
        <v>0.35299999999999998</v>
      </c>
      <c r="I31" s="303" t="s">
        <v>153</v>
      </c>
      <c r="J31" s="304">
        <f t="shared" si="3"/>
        <v>0</v>
      </c>
      <c r="K31" s="103" t="s">
        <v>162</v>
      </c>
      <c r="L31" s="98"/>
    </row>
    <row r="32" spans="1:12" ht="15" customHeight="1" x14ac:dyDescent="0.2">
      <c r="A32" s="98"/>
      <c r="B32" s="349">
        <v>6</v>
      </c>
      <c r="C32" s="350" t="s">
        <v>216</v>
      </c>
      <c r="D32" s="742"/>
      <c r="E32" s="727"/>
      <c r="F32" s="300"/>
      <c r="G32" s="301" t="s">
        <v>152</v>
      </c>
      <c r="H32" s="308">
        <v>0.36699999999999999</v>
      </c>
      <c r="I32" s="303" t="s">
        <v>153</v>
      </c>
      <c r="J32" s="304">
        <f t="shared" si="3"/>
        <v>0</v>
      </c>
      <c r="K32" s="103" t="s">
        <v>174</v>
      </c>
      <c r="L32" s="98"/>
    </row>
    <row r="33" spans="1:12" ht="15" customHeight="1" x14ac:dyDescent="0.2">
      <c r="A33" s="98"/>
      <c r="B33" s="349">
        <v>7</v>
      </c>
      <c r="C33" s="350" t="s">
        <v>218</v>
      </c>
      <c r="D33" s="742"/>
      <c r="E33" s="727"/>
      <c r="F33" s="300"/>
      <c r="G33" s="301" t="s">
        <v>152</v>
      </c>
      <c r="H33" s="308">
        <v>0.39100000000000001</v>
      </c>
      <c r="I33" s="303" t="s">
        <v>153</v>
      </c>
      <c r="J33" s="304">
        <f t="shared" si="3"/>
        <v>0</v>
      </c>
      <c r="K33" s="103" t="s">
        <v>176</v>
      </c>
      <c r="L33" s="98"/>
    </row>
    <row r="34" spans="1:12" ht="15" customHeight="1" x14ac:dyDescent="0.2">
      <c r="A34" s="98"/>
      <c r="B34" s="352">
        <v>8</v>
      </c>
      <c r="C34" s="350" t="s">
        <v>220</v>
      </c>
      <c r="D34" s="742"/>
      <c r="E34" s="727"/>
      <c r="F34" s="300"/>
      <c r="G34" s="301" t="s">
        <v>152</v>
      </c>
      <c r="H34" s="308">
        <v>0.41299999999999998</v>
      </c>
      <c r="I34" s="303" t="s">
        <v>153</v>
      </c>
      <c r="J34" s="304">
        <f t="shared" si="3"/>
        <v>0</v>
      </c>
      <c r="K34" s="103" t="s">
        <v>269</v>
      </c>
      <c r="L34" s="98"/>
    </row>
    <row r="35" spans="1:12" ht="15" customHeight="1" x14ac:dyDescent="0.2">
      <c r="A35" s="98"/>
      <c r="B35" s="349">
        <v>9</v>
      </c>
      <c r="C35" s="351" t="s">
        <v>222</v>
      </c>
      <c r="D35" s="742"/>
      <c r="E35" s="727"/>
      <c r="F35" s="300"/>
      <c r="G35" s="301" t="s">
        <v>152</v>
      </c>
      <c r="H35" s="308">
        <v>0.434</v>
      </c>
      <c r="I35" s="303" t="s">
        <v>153</v>
      </c>
      <c r="J35" s="304">
        <f t="shared" si="3"/>
        <v>0</v>
      </c>
      <c r="K35" s="103" t="s">
        <v>250</v>
      </c>
      <c r="L35" s="98"/>
    </row>
    <row r="36" spans="1:12" ht="15" customHeight="1" x14ac:dyDescent="0.2">
      <c r="A36" s="98"/>
      <c r="B36" s="352">
        <v>10</v>
      </c>
      <c r="C36" s="351" t="s">
        <v>623</v>
      </c>
      <c r="D36" s="742"/>
      <c r="E36" s="727"/>
      <c r="F36" s="300"/>
      <c r="G36" s="301" t="s">
        <v>152</v>
      </c>
      <c r="H36" s="308">
        <v>0.45600000000000002</v>
      </c>
      <c r="I36" s="303" t="s">
        <v>153</v>
      </c>
      <c r="J36" s="304">
        <f t="shared" si="3"/>
        <v>0</v>
      </c>
      <c r="K36" s="103" t="s">
        <v>272</v>
      </c>
      <c r="L36" s="98"/>
    </row>
    <row r="37" spans="1:12" ht="15" customHeight="1" x14ac:dyDescent="0.2">
      <c r="A37" s="98"/>
      <c r="B37" s="352">
        <v>11</v>
      </c>
      <c r="C37" s="351" t="s">
        <v>226</v>
      </c>
      <c r="D37" s="742"/>
      <c r="E37" s="727"/>
      <c r="F37" s="300"/>
      <c r="G37" s="301" t="s">
        <v>152</v>
      </c>
      <c r="H37" s="308">
        <v>0.47799999999999998</v>
      </c>
      <c r="I37" s="303" t="s">
        <v>153</v>
      </c>
      <c r="J37" s="304">
        <f>ROUND(F37*H37,0)</f>
        <v>0</v>
      </c>
      <c r="K37" s="103" t="s">
        <v>229</v>
      </c>
      <c r="L37" s="98"/>
    </row>
    <row r="38" spans="1:12" ht="15" customHeight="1" x14ac:dyDescent="0.2">
      <c r="A38" s="98"/>
      <c r="B38" s="352">
        <v>12</v>
      </c>
      <c r="C38" s="351" t="s">
        <v>228</v>
      </c>
      <c r="D38" s="742"/>
      <c r="E38" s="727"/>
      <c r="F38" s="300"/>
      <c r="G38" s="301" t="s">
        <v>152</v>
      </c>
      <c r="H38" s="308">
        <v>0.5</v>
      </c>
      <c r="I38" s="303" t="s">
        <v>153</v>
      </c>
      <c r="J38" s="304">
        <f t="shared" si="3"/>
        <v>0</v>
      </c>
      <c r="K38" s="103" t="s">
        <v>275</v>
      </c>
      <c r="L38" s="98"/>
    </row>
    <row r="39" spans="1:12" ht="15" customHeight="1" x14ac:dyDescent="0.2">
      <c r="A39" s="98"/>
      <c r="B39" s="352">
        <v>13</v>
      </c>
      <c r="C39" s="351" t="s">
        <v>230</v>
      </c>
      <c r="D39" s="742"/>
      <c r="E39" s="727"/>
      <c r="F39" s="300"/>
      <c r="G39" s="301" t="s">
        <v>152</v>
      </c>
      <c r="H39" s="308">
        <v>0.5</v>
      </c>
      <c r="I39" s="303" t="s">
        <v>153</v>
      </c>
      <c r="J39" s="304">
        <f>ROUND(F39*H39,0)</f>
        <v>0</v>
      </c>
      <c r="K39" s="103" t="s">
        <v>277</v>
      </c>
      <c r="L39" s="98"/>
    </row>
    <row r="40" spans="1:12" ht="15" customHeight="1" x14ac:dyDescent="0.2">
      <c r="A40" s="98"/>
      <c r="B40" s="352">
        <v>14</v>
      </c>
      <c r="C40" s="351" t="s">
        <v>232</v>
      </c>
      <c r="D40" s="742"/>
      <c r="E40" s="727"/>
      <c r="F40" s="300"/>
      <c r="G40" s="301" t="s">
        <v>152</v>
      </c>
      <c r="H40" s="308">
        <v>0.5</v>
      </c>
      <c r="I40" s="303" t="s">
        <v>153</v>
      </c>
      <c r="J40" s="304">
        <f>ROUND(F40*H40,0)</f>
        <v>0</v>
      </c>
      <c r="K40" s="103" t="s">
        <v>280</v>
      </c>
      <c r="L40" s="98"/>
    </row>
    <row r="41" spans="1:12" ht="15" customHeight="1" x14ac:dyDescent="0.2">
      <c r="A41" s="98"/>
      <c r="B41" s="352">
        <v>15</v>
      </c>
      <c r="C41" s="351" t="s">
        <v>624</v>
      </c>
      <c r="D41" s="742"/>
      <c r="E41" s="727"/>
      <c r="F41" s="300"/>
      <c r="G41" s="301" t="s">
        <v>152</v>
      </c>
      <c r="H41" s="308">
        <v>0.5</v>
      </c>
      <c r="I41" s="303" t="s">
        <v>153</v>
      </c>
      <c r="J41" s="304">
        <f>ROUND(F41*H41,0)</f>
        <v>0</v>
      </c>
      <c r="K41" s="103" t="s">
        <v>282</v>
      </c>
      <c r="L41" s="98"/>
    </row>
    <row r="42" spans="1:12" ht="15" customHeight="1" x14ac:dyDescent="0.2">
      <c r="A42" s="98"/>
      <c r="B42" s="103"/>
      <c r="C42" s="104"/>
      <c r="D42" s="103"/>
      <c r="E42" s="103"/>
      <c r="F42" s="57"/>
      <c r="G42" s="104"/>
      <c r="H42" s="734" t="s">
        <v>627</v>
      </c>
      <c r="I42" s="735"/>
      <c r="J42" s="105"/>
      <c r="K42" s="103"/>
      <c r="L42" s="98"/>
    </row>
    <row r="43" spans="1:12" ht="15" customHeight="1" thickBot="1" x14ac:dyDescent="0.25">
      <c r="A43" s="98"/>
      <c r="B43" s="103"/>
      <c r="C43" s="103"/>
      <c r="D43" s="103"/>
      <c r="E43" s="103"/>
      <c r="F43" s="57"/>
      <c r="G43" s="103"/>
      <c r="H43" s="736" t="s">
        <v>163</v>
      </c>
      <c r="I43" s="737"/>
      <c r="J43" s="5">
        <f>SUM(J27:J41)</f>
        <v>0</v>
      </c>
      <c r="K43" s="103" t="s">
        <v>234</v>
      </c>
      <c r="L43" s="98"/>
    </row>
    <row r="44" spans="1:12" ht="13.5" customHeight="1" x14ac:dyDescent="0.2">
      <c r="A44" s="98"/>
      <c r="B44" s="98"/>
      <c r="C44" s="98"/>
      <c r="D44" s="98"/>
      <c r="E44" s="98"/>
      <c r="F44" s="125"/>
      <c r="G44" s="98"/>
      <c r="H44" s="138"/>
      <c r="I44" s="138"/>
      <c r="J44" s="125"/>
      <c r="K44" s="103"/>
      <c r="L44" s="98"/>
    </row>
    <row r="45" spans="1:12" ht="18.75" customHeight="1" x14ac:dyDescent="0.2">
      <c r="A45" s="97" t="s">
        <v>23</v>
      </c>
      <c r="B45" s="98" t="s">
        <v>628</v>
      </c>
      <c r="C45" s="98"/>
      <c r="D45" s="98"/>
      <c r="E45" s="98"/>
      <c r="F45" s="125"/>
      <c r="G45" s="98"/>
      <c r="H45" s="98"/>
      <c r="I45" s="98"/>
      <c r="J45" s="125"/>
      <c r="K45" s="103"/>
      <c r="L45" s="98"/>
    </row>
    <row r="46" spans="1:12" ht="9" customHeight="1" x14ac:dyDescent="0.2">
      <c r="A46" s="97"/>
      <c r="B46" s="98"/>
      <c r="C46" s="98"/>
      <c r="D46" s="98"/>
      <c r="E46" s="98"/>
      <c r="F46" s="125"/>
      <c r="G46" s="98"/>
      <c r="H46" s="98"/>
      <c r="I46" s="98"/>
      <c r="J46" s="125"/>
      <c r="K46" s="103"/>
      <c r="L46" s="98"/>
    </row>
    <row r="47" spans="1:12" ht="18.75" customHeight="1" x14ac:dyDescent="0.2">
      <c r="A47" s="97"/>
      <c r="B47" s="729" t="s">
        <v>146</v>
      </c>
      <c r="C47" s="730"/>
      <c r="D47" s="729" t="s">
        <v>147</v>
      </c>
      <c r="E47" s="730"/>
      <c r="F47" s="330" t="s">
        <v>148</v>
      </c>
      <c r="G47" s="331"/>
      <c r="H47" s="331" t="s">
        <v>149</v>
      </c>
      <c r="I47" s="331"/>
      <c r="J47" s="330" t="s">
        <v>8</v>
      </c>
      <c r="K47" s="98"/>
      <c r="L47" s="98"/>
    </row>
    <row r="48" spans="1:12" ht="15" customHeight="1" x14ac:dyDescent="0.2">
      <c r="A48" s="97"/>
      <c r="B48" s="147"/>
      <c r="C48" s="250"/>
      <c r="D48" s="347"/>
      <c r="E48" s="348"/>
      <c r="F48" s="109"/>
      <c r="G48" s="134"/>
      <c r="H48" s="134"/>
      <c r="I48" s="134"/>
      <c r="J48" s="110" t="s">
        <v>150</v>
      </c>
      <c r="K48" s="98"/>
      <c r="L48" s="98"/>
    </row>
    <row r="49" spans="1:12" ht="15" customHeight="1" x14ac:dyDescent="0.2">
      <c r="A49" s="98"/>
      <c r="B49" s="349">
        <v>1</v>
      </c>
      <c r="C49" s="350" t="s">
        <v>175</v>
      </c>
      <c r="D49" s="742"/>
      <c r="E49" s="727"/>
      <c r="F49" s="300"/>
      <c r="G49" s="301" t="s">
        <v>152</v>
      </c>
      <c r="H49" s="308">
        <v>4.3999999999999997E-2</v>
      </c>
      <c r="I49" s="303" t="s">
        <v>153</v>
      </c>
      <c r="J49" s="304">
        <f t="shared" ref="J49:J54" si="4">ROUND(F49*H49,0)</f>
        <v>0</v>
      </c>
      <c r="K49" s="103" t="s">
        <v>154</v>
      </c>
      <c r="L49" s="98"/>
    </row>
    <row r="50" spans="1:12" ht="15" customHeight="1" x14ac:dyDescent="0.2">
      <c r="A50" s="98"/>
      <c r="B50" s="349">
        <v>2</v>
      </c>
      <c r="C50" s="351" t="s">
        <v>196</v>
      </c>
      <c r="D50" s="742"/>
      <c r="E50" s="727"/>
      <c r="F50" s="300"/>
      <c r="G50" s="301" t="s">
        <v>152</v>
      </c>
      <c r="H50" s="308">
        <v>8.7999999999999995E-2</v>
      </c>
      <c r="I50" s="303" t="s">
        <v>153</v>
      </c>
      <c r="J50" s="304">
        <f t="shared" si="4"/>
        <v>0</v>
      </c>
      <c r="K50" s="103" t="s">
        <v>156</v>
      </c>
      <c r="L50" s="98"/>
    </row>
    <row r="51" spans="1:12" ht="15" customHeight="1" x14ac:dyDescent="0.2">
      <c r="A51" s="98"/>
      <c r="B51" s="349">
        <v>3</v>
      </c>
      <c r="C51" s="351" t="s">
        <v>197</v>
      </c>
      <c r="D51" s="742"/>
      <c r="E51" s="727"/>
      <c r="F51" s="300"/>
      <c r="G51" s="301" t="s">
        <v>152</v>
      </c>
      <c r="H51" s="308">
        <v>0.129</v>
      </c>
      <c r="I51" s="303" t="s">
        <v>153</v>
      </c>
      <c r="J51" s="304">
        <f t="shared" si="4"/>
        <v>0</v>
      </c>
      <c r="K51" s="103" t="s">
        <v>158</v>
      </c>
      <c r="L51" s="98"/>
    </row>
    <row r="52" spans="1:12" ht="15" customHeight="1" x14ac:dyDescent="0.2">
      <c r="A52" s="98"/>
      <c r="B52" s="349">
        <v>4</v>
      </c>
      <c r="C52" s="351" t="s">
        <v>213</v>
      </c>
      <c r="D52" s="742"/>
      <c r="E52" s="727"/>
      <c r="F52" s="300"/>
      <c r="G52" s="301" t="s">
        <v>152</v>
      </c>
      <c r="H52" s="308">
        <v>0.17100000000000001</v>
      </c>
      <c r="I52" s="303" t="s">
        <v>153</v>
      </c>
      <c r="J52" s="304">
        <f t="shared" si="4"/>
        <v>0</v>
      </c>
      <c r="K52" s="103" t="s">
        <v>160</v>
      </c>
      <c r="L52" s="98"/>
    </row>
    <row r="53" spans="1:12" ht="15" customHeight="1" x14ac:dyDescent="0.2">
      <c r="A53" s="98"/>
      <c r="B53" s="349">
        <v>5</v>
      </c>
      <c r="C53" s="351" t="s">
        <v>215</v>
      </c>
      <c r="D53" s="742"/>
      <c r="E53" s="727"/>
      <c r="F53" s="300"/>
      <c r="G53" s="301" t="s">
        <v>152</v>
      </c>
      <c r="H53" s="308">
        <v>0.21299999999999999</v>
      </c>
      <c r="I53" s="303" t="s">
        <v>153</v>
      </c>
      <c r="J53" s="304">
        <f t="shared" si="4"/>
        <v>0</v>
      </c>
      <c r="K53" s="103" t="s">
        <v>162</v>
      </c>
      <c r="L53" s="98"/>
    </row>
    <row r="54" spans="1:12" ht="15" customHeight="1" x14ac:dyDescent="0.2">
      <c r="A54" s="98"/>
      <c r="B54" s="349">
        <v>6</v>
      </c>
      <c r="C54" s="351" t="s">
        <v>216</v>
      </c>
      <c r="D54" s="742"/>
      <c r="E54" s="727"/>
      <c r="F54" s="300"/>
      <c r="G54" s="301" t="s">
        <v>152</v>
      </c>
      <c r="H54" s="308">
        <v>0.251</v>
      </c>
      <c r="I54" s="303" t="s">
        <v>153</v>
      </c>
      <c r="J54" s="304">
        <f t="shared" si="4"/>
        <v>0</v>
      </c>
      <c r="K54" s="103" t="s">
        <v>174</v>
      </c>
      <c r="L54" s="98"/>
    </row>
    <row r="55" spans="1:12" ht="15" customHeight="1" x14ac:dyDescent="0.2">
      <c r="A55" s="98"/>
      <c r="B55" s="349">
        <v>7</v>
      </c>
      <c r="C55" s="351" t="s">
        <v>218</v>
      </c>
      <c r="D55" s="742"/>
      <c r="E55" s="727"/>
      <c r="F55" s="300"/>
      <c r="G55" s="301" t="s">
        <v>152</v>
      </c>
      <c r="H55" s="308">
        <v>0.29299999999999998</v>
      </c>
      <c r="I55" s="303" t="s">
        <v>153</v>
      </c>
      <c r="J55" s="304">
        <f>ROUND(F55*H55,0)</f>
        <v>0</v>
      </c>
      <c r="K55" s="103" t="s">
        <v>176</v>
      </c>
      <c r="L55" s="98"/>
    </row>
    <row r="56" spans="1:12" ht="15" customHeight="1" x14ac:dyDescent="0.2">
      <c r="A56" s="98"/>
      <c r="B56" s="349">
        <v>8</v>
      </c>
      <c r="C56" s="351" t="s">
        <v>220</v>
      </c>
      <c r="D56" s="742"/>
      <c r="E56" s="727"/>
      <c r="F56" s="300"/>
      <c r="G56" s="301" t="s">
        <v>152</v>
      </c>
      <c r="H56" s="308">
        <v>0.33500000000000002</v>
      </c>
      <c r="I56" s="303" t="s">
        <v>153</v>
      </c>
      <c r="J56" s="304">
        <f>ROUND(F56*H56,0)</f>
        <v>0</v>
      </c>
      <c r="K56" s="103" t="s">
        <v>269</v>
      </c>
      <c r="L56" s="98"/>
    </row>
    <row r="57" spans="1:12" ht="15" customHeight="1" x14ac:dyDescent="0.2">
      <c r="A57" s="98"/>
      <c r="B57" s="352">
        <v>9</v>
      </c>
      <c r="C57" s="351" t="s">
        <v>222</v>
      </c>
      <c r="D57" s="742"/>
      <c r="E57" s="727"/>
      <c r="F57" s="300"/>
      <c r="G57" s="301" t="s">
        <v>152</v>
      </c>
      <c r="H57" s="308">
        <v>0.375</v>
      </c>
      <c r="I57" s="303" t="s">
        <v>153</v>
      </c>
      <c r="J57" s="304">
        <f>ROUND(F57*H57,0)</f>
        <v>0</v>
      </c>
      <c r="K57" s="103" t="s">
        <v>250</v>
      </c>
      <c r="L57" s="98"/>
    </row>
    <row r="58" spans="1:12" ht="15" customHeight="1" x14ac:dyDescent="0.2">
      <c r="A58" s="98"/>
      <c r="B58" s="352">
        <v>10</v>
      </c>
      <c r="C58" s="351" t="s">
        <v>623</v>
      </c>
      <c r="D58" s="742"/>
      <c r="E58" s="727"/>
      <c r="F58" s="300"/>
      <c r="G58" s="301" t="s">
        <v>152</v>
      </c>
      <c r="H58" s="308">
        <v>0.41699999999999998</v>
      </c>
      <c r="I58" s="303" t="s">
        <v>153</v>
      </c>
      <c r="J58" s="304">
        <f>ROUND(F58*H58,0)</f>
        <v>0</v>
      </c>
      <c r="K58" s="103" t="s">
        <v>227</v>
      </c>
      <c r="L58" s="98"/>
    </row>
    <row r="59" spans="1:12" ht="15" customHeight="1" x14ac:dyDescent="0.2">
      <c r="A59" s="98"/>
      <c r="B59" s="352">
        <v>11</v>
      </c>
      <c r="C59" s="351" t="s">
        <v>226</v>
      </c>
      <c r="D59" s="742"/>
      <c r="E59" s="727"/>
      <c r="F59" s="300"/>
      <c r="G59" s="301" t="s">
        <v>152</v>
      </c>
      <c r="H59" s="308">
        <v>0.45900000000000002</v>
      </c>
      <c r="I59" s="303" t="s">
        <v>153</v>
      </c>
      <c r="J59" s="304">
        <f>ROUND(F59*H59,0)</f>
        <v>0</v>
      </c>
      <c r="K59" s="103" t="s">
        <v>251</v>
      </c>
      <c r="L59" s="98"/>
    </row>
    <row r="60" spans="1:12" ht="15" customHeight="1" x14ac:dyDescent="0.2">
      <c r="A60" s="98"/>
      <c r="B60" s="352">
        <v>12</v>
      </c>
      <c r="C60" s="351" t="s">
        <v>228</v>
      </c>
      <c r="D60" s="742"/>
      <c r="E60" s="727"/>
      <c r="F60" s="300"/>
      <c r="G60" s="301" t="s">
        <v>152</v>
      </c>
      <c r="H60" s="308">
        <v>0.5</v>
      </c>
      <c r="I60" s="303" t="s">
        <v>153</v>
      </c>
      <c r="J60" s="304">
        <f t="shared" ref="J60:J62" si="5">ROUND(F60*H60,0)</f>
        <v>0</v>
      </c>
      <c r="K60" s="103" t="s">
        <v>275</v>
      </c>
      <c r="L60" s="98"/>
    </row>
    <row r="61" spans="1:12" ht="15" customHeight="1" x14ac:dyDescent="0.2">
      <c r="A61" s="98"/>
      <c r="B61" s="352">
        <v>13</v>
      </c>
      <c r="C61" s="351" t="s">
        <v>230</v>
      </c>
      <c r="D61" s="742"/>
      <c r="E61" s="727"/>
      <c r="F61" s="300"/>
      <c r="G61" s="301" t="s">
        <v>152</v>
      </c>
      <c r="H61" s="308">
        <v>0.5</v>
      </c>
      <c r="I61" s="303" t="s">
        <v>153</v>
      </c>
      <c r="J61" s="304">
        <f t="shared" si="5"/>
        <v>0</v>
      </c>
      <c r="K61" s="103" t="s">
        <v>233</v>
      </c>
      <c r="L61" s="98"/>
    </row>
    <row r="62" spans="1:12" ht="15" customHeight="1" x14ac:dyDescent="0.2">
      <c r="A62" s="98"/>
      <c r="B62" s="352">
        <v>14</v>
      </c>
      <c r="C62" s="351" t="s">
        <v>232</v>
      </c>
      <c r="D62" s="742"/>
      <c r="E62" s="727"/>
      <c r="F62" s="300"/>
      <c r="G62" s="301" t="s">
        <v>152</v>
      </c>
      <c r="H62" s="308">
        <v>0.5</v>
      </c>
      <c r="I62" s="303" t="s">
        <v>153</v>
      </c>
      <c r="J62" s="304">
        <f t="shared" si="5"/>
        <v>0</v>
      </c>
      <c r="K62" s="103" t="s">
        <v>315</v>
      </c>
      <c r="L62" s="98"/>
    </row>
    <row r="63" spans="1:12" ht="15" customHeight="1" x14ac:dyDescent="0.2">
      <c r="A63" s="98"/>
      <c r="B63" s="352">
        <v>15</v>
      </c>
      <c r="C63" s="351" t="s">
        <v>624</v>
      </c>
      <c r="D63" s="742"/>
      <c r="E63" s="727"/>
      <c r="F63" s="300"/>
      <c r="G63" s="301" t="s">
        <v>152</v>
      </c>
      <c r="H63" s="308">
        <v>0.5</v>
      </c>
      <c r="I63" s="303" t="s">
        <v>153</v>
      </c>
      <c r="J63" s="304">
        <f t="shared" ref="J63" si="6">ROUND(F63*H63,0)</f>
        <v>0</v>
      </c>
      <c r="K63" s="103" t="s">
        <v>282</v>
      </c>
      <c r="L63" s="98"/>
    </row>
    <row r="64" spans="1:12" ht="15" customHeight="1" x14ac:dyDescent="0.2">
      <c r="A64" s="98"/>
      <c r="B64" s="103"/>
      <c r="C64" s="104"/>
      <c r="D64" s="103"/>
      <c r="E64" s="103"/>
      <c r="F64" s="57"/>
      <c r="G64" s="104"/>
      <c r="H64" s="734" t="s">
        <v>625</v>
      </c>
      <c r="I64" s="735"/>
      <c r="J64" s="105"/>
      <c r="K64" s="103"/>
      <c r="L64" s="98"/>
    </row>
    <row r="65" spans="1:12" ht="15" customHeight="1" thickBot="1" x14ac:dyDescent="0.25">
      <c r="A65" s="98"/>
      <c r="B65" s="103"/>
      <c r="C65" s="103"/>
      <c r="D65" s="103"/>
      <c r="E65" s="103"/>
      <c r="F65" s="57"/>
      <c r="G65" s="103"/>
      <c r="H65" s="736" t="s">
        <v>163</v>
      </c>
      <c r="I65" s="737"/>
      <c r="J65" s="5">
        <f>SUM(J49:J63)</f>
        <v>0</v>
      </c>
      <c r="K65" s="103" t="s">
        <v>240</v>
      </c>
      <c r="L65" s="98"/>
    </row>
    <row r="66" spans="1:12" ht="13.5" customHeight="1" x14ac:dyDescent="0.2">
      <c r="A66" s="98"/>
      <c r="B66" s="98"/>
      <c r="C66" s="98"/>
      <c r="D66" s="98"/>
      <c r="E66" s="98"/>
      <c r="F66" s="125"/>
      <c r="G66" s="98"/>
      <c r="H66" s="138"/>
      <c r="I66" s="138"/>
      <c r="J66" s="125"/>
      <c r="K66" s="103"/>
      <c r="L66" s="98"/>
    </row>
    <row r="67" spans="1:12" ht="18.75" customHeight="1" x14ac:dyDescent="0.2">
      <c r="A67" s="97" t="s">
        <v>171</v>
      </c>
      <c r="B67" s="98" t="s">
        <v>629</v>
      </c>
      <c r="C67" s="98"/>
      <c r="D67" s="98"/>
      <c r="E67" s="98"/>
      <c r="F67" s="125"/>
      <c r="G67" s="98"/>
      <c r="H67" s="98"/>
      <c r="I67" s="98"/>
      <c r="J67" s="125"/>
      <c r="K67" s="103"/>
      <c r="L67" s="98"/>
    </row>
    <row r="68" spans="1:12" ht="9" customHeight="1" x14ac:dyDescent="0.2">
      <c r="A68" s="97"/>
      <c r="B68" s="98"/>
      <c r="C68" s="98"/>
      <c r="D68" s="98"/>
      <c r="E68" s="98"/>
      <c r="F68" s="125"/>
      <c r="G68" s="98"/>
      <c r="H68" s="98"/>
      <c r="I68" s="98"/>
      <c r="J68" s="125"/>
      <c r="K68" s="103"/>
      <c r="L68" s="98"/>
    </row>
    <row r="69" spans="1:12" ht="18.75" customHeight="1" x14ac:dyDescent="0.2">
      <c r="A69" s="97"/>
      <c r="B69" s="729" t="s">
        <v>146</v>
      </c>
      <c r="C69" s="730"/>
      <c r="D69" s="729" t="s">
        <v>147</v>
      </c>
      <c r="E69" s="730"/>
      <c r="F69" s="330" t="s">
        <v>148</v>
      </c>
      <c r="G69" s="331"/>
      <c r="H69" s="331" t="s">
        <v>149</v>
      </c>
      <c r="I69" s="331"/>
      <c r="J69" s="330" t="s">
        <v>8</v>
      </c>
      <c r="K69" s="103"/>
      <c r="L69" s="98"/>
    </row>
    <row r="70" spans="1:12" ht="15" customHeight="1" x14ac:dyDescent="0.2">
      <c r="A70" s="97"/>
      <c r="B70" s="147"/>
      <c r="C70" s="250"/>
      <c r="D70" s="347"/>
      <c r="E70" s="348"/>
      <c r="F70" s="109"/>
      <c r="G70" s="134"/>
      <c r="H70" s="134"/>
      <c r="I70" s="134"/>
      <c r="J70" s="110" t="s">
        <v>150</v>
      </c>
      <c r="K70" s="103"/>
      <c r="L70" s="98"/>
    </row>
    <row r="71" spans="1:12" ht="15" customHeight="1" x14ac:dyDescent="0.2">
      <c r="A71" s="98"/>
      <c r="B71" s="349">
        <v>1</v>
      </c>
      <c r="C71" s="350" t="s">
        <v>486</v>
      </c>
      <c r="D71" s="742"/>
      <c r="E71" s="727"/>
      <c r="F71" s="300"/>
      <c r="G71" s="301" t="s">
        <v>152</v>
      </c>
      <c r="H71" s="308">
        <v>4.3999999999999997E-2</v>
      </c>
      <c r="I71" s="303" t="s">
        <v>153</v>
      </c>
      <c r="J71" s="304">
        <f t="shared" ref="J71:J80" si="7">ROUND(F71*H71,0)</f>
        <v>0</v>
      </c>
      <c r="K71" s="103" t="s">
        <v>154</v>
      </c>
      <c r="L71" s="98"/>
    </row>
    <row r="72" spans="1:12" ht="15" customHeight="1" x14ac:dyDescent="0.2">
      <c r="A72" s="98"/>
      <c r="B72" s="349">
        <v>2</v>
      </c>
      <c r="C72" s="350" t="s">
        <v>196</v>
      </c>
      <c r="D72" s="742"/>
      <c r="E72" s="727"/>
      <c r="F72" s="300"/>
      <c r="G72" s="301" t="s">
        <v>152</v>
      </c>
      <c r="H72" s="308">
        <v>0.29199999999999998</v>
      </c>
      <c r="I72" s="303" t="s">
        <v>153</v>
      </c>
      <c r="J72" s="304">
        <f t="shared" si="7"/>
        <v>0</v>
      </c>
      <c r="K72" s="103" t="s">
        <v>156</v>
      </c>
      <c r="L72" s="98"/>
    </row>
    <row r="73" spans="1:12" ht="15" customHeight="1" x14ac:dyDescent="0.2">
      <c r="A73" s="98"/>
      <c r="B73" s="349">
        <v>3</v>
      </c>
      <c r="C73" s="350" t="s">
        <v>197</v>
      </c>
      <c r="D73" s="742"/>
      <c r="E73" s="727"/>
      <c r="F73" s="300"/>
      <c r="G73" s="301" t="s">
        <v>152</v>
      </c>
      <c r="H73" s="308">
        <v>0.311</v>
      </c>
      <c r="I73" s="303" t="s">
        <v>153</v>
      </c>
      <c r="J73" s="304">
        <f t="shared" si="7"/>
        <v>0</v>
      </c>
      <c r="K73" s="103" t="s">
        <v>158</v>
      </c>
      <c r="L73" s="98"/>
    </row>
    <row r="74" spans="1:12" ht="15" customHeight="1" x14ac:dyDescent="0.2">
      <c r="A74" s="98"/>
      <c r="B74" s="349">
        <v>4</v>
      </c>
      <c r="C74" s="350" t="s">
        <v>213</v>
      </c>
      <c r="D74" s="742"/>
      <c r="E74" s="727"/>
      <c r="F74" s="300"/>
      <c r="G74" s="301" t="s">
        <v>152</v>
      </c>
      <c r="H74" s="308">
        <v>0.33300000000000002</v>
      </c>
      <c r="I74" s="303" t="s">
        <v>153</v>
      </c>
      <c r="J74" s="304">
        <f t="shared" si="7"/>
        <v>0</v>
      </c>
      <c r="K74" s="103" t="s">
        <v>160</v>
      </c>
      <c r="L74" s="98"/>
    </row>
    <row r="75" spans="1:12" ht="15" customHeight="1" x14ac:dyDescent="0.2">
      <c r="A75" s="98"/>
      <c r="B75" s="349">
        <v>5</v>
      </c>
      <c r="C75" s="350" t="s">
        <v>215</v>
      </c>
      <c r="D75" s="742"/>
      <c r="E75" s="727"/>
      <c r="F75" s="300"/>
      <c r="G75" s="301" t="s">
        <v>152</v>
      </c>
      <c r="H75" s="308">
        <v>0.35299999999999998</v>
      </c>
      <c r="I75" s="303" t="s">
        <v>153</v>
      </c>
      <c r="J75" s="304">
        <f t="shared" si="7"/>
        <v>0</v>
      </c>
      <c r="K75" s="103" t="s">
        <v>162</v>
      </c>
      <c r="L75" s="98"/>
    </row>
    <row r="76" spans="1:12" ht="15" customHeight="1" x14ac:dyDescent="0.2">
      <c r="A76" s="98"/>
      <c r="B76" s="349">
        <v>6</v>
      </c>
      <c r="C76" s="350" t="s">
        <v>216</v>
      </c>
      <c r="D76" s="742"/>
      <c r="E76" s="727"/>
      <c r="F76" s="300"/>
      <c r="G76" s="301" t="s">
        <v>152</v>
      </c>
      <c r="H76" s="308">
        <v>0.36699999999999999</v>
      </c>
      <c r="I76" s="303" t="s">
        <v>153</v>
      </c>
      <c r="J76" s="304">
        <f t="shared" si="7"/>
        <v>0</v>
      </c>
      <c r="K76" s="103" t="s">
        <v>174</v>
      </c>
      <c r="L76" s="98"/>
    </row>
    <row r="77" spans="1:12" ht="15" customHeight="1" x14ac:dyDescent="0.2">
      <c r="A77" s="98"/>
      <c r="B77" s="349">
        <v>7</v>
      </c>
      <c r="C77" s="350" t="s">
        <v>218</v>
      </c>
      <c r="D77" s="742"/>
      <c r="E77" s="727"/>
      <c r="F77" s="300"/>
      <c r="G77" s="301" t="s">
        <v>152</v>
      </c>
      <c r="H77" s="308">
        <v>0.39100000000000001</v>
      </c>
      <c r="I77" s="303" t="s">
        <v>153</v>
      </c>
      <c r="J77" s="304">
        <f t="shared" si="7"/>
        <v>0</v>
      </c>
      <c r="K77" s="103" t="s">
        <v>176</v>
      </c>
      <c r="L77" s="98"/>
    </row>
    <row r="78" spans="1:12" ht="15" customHeight="1" x14ac:dyDescent="0.2">
      <c r="A78" s="98"/>
      <c r="B78" s="352">
        <v>8</v>
      </c>
      <c r="C78" s="350" t="s">
        <v>220</v>
      </c>
      <c r="D78" s="742"/>
      <c r="E78" s="727"/>
      <c r="F78" s="300"/>
      <c r="G78" s="301" t="s">
        <v>152</v>
      </c>
      <c r="H78" s="308">
        <v>0.41299999999999998</v>
      </c>
      <c r="I78" s="303" t="s">
        <v>153</v>
      </c>
      <c r="J78" s="304">
        <f t="shared" si="7"/>
        <v>0</v>
      </c>
      <c r="K78" s="103" t="s">
        <v>269</v>
      </c>
      <c r="L78" s="98"/>
    </row>
    <row r="79" spans="1:12" ht="15" customHeight="1" x14ac:dyDescent="0.2">
      <c r="A79" s="98"/>
      <c r="B79" s="349">
        <v>9</v>
      </c>
      <c r="C79" s="351" t="s">
        <v>222</v>
      </c>
      <c r="D79" s="742"/>
      <c r="E79" s="727"/>
      <c r="F79" s="300"/>
      <c r="G79" s="301" t="s">
        <v>152</v>
      </c>
      <c r="H79" s="308">
        <v>0.434</v>
      </c>
      <c r="I79" s="303" t="s">
        <v>153</v>
      </c>
      <c r="J79" s="304">
        <f t="shared" si="7"/>
        <v>0</v>
      </c>
      <c r="K79" s="103" t="s">
        <v>250</v>
      </c>
      <c r="L79" s="98"/>
    </row>
    <row r="80" spans="1:12" ht="15" customHeight="1" x14ac:dyDescent="0.2">
      <c r="A80" s="98"/>
      <c r="B80" s="352">
        <v>10</v>
      </c>
      <c r="C80" s="351" t="s">
        <v>623</v>
      </c>
      <c r="D80" s="742"/>
      <c r="E80" s="727"/>
      <c r="F80" s="300"/>
      <c r="G80" s="301" t="s">
        <v>152</v>
      </c>
      <c r="H80" s="308">
        <v>0.45600000000000002</v>
      </c>
      <c r="I80" s="303" t="s">
        <v>153</v>
      </c>
      <c r="J80" s="304">
        <f t="shared" si="7"/>
        <v>0</v>
      </c>
      <c r="K80" s="103" t="s">
        <v>272</v>
      </c>
      <c r="L80" s="98"/>
    </row>
    <row r="81" spans="1:12" ht="15" customHeight="1" x14ac:dyDescent="0.2">
      <c r="A81" s="98"/>
      <c r="B81" s="352">
        <v>11</v>
      </c>
      <c r="C81" s="351" t="s">
        <v>226</v>
      </c>
      <c r="D81" s="742"/>
      <c r="E81" s="727"/>
      <c r="F81" s="300"/>
      <c r="G81" s="301" t="s">
        <v>152</v>
      </c>
      <c r="H81" s="308">
        <v>0.47799999999999998</v>
      </c>
      <c r="I81" s="303" t="s">
        <v>153</v>
      </c>
      <c r="J81" s="304">
        <f>ROUND(F81*H81,0)</f>
        <v>0</v>
      </c>
      <c r="K81" s="103" t="s">
        <v>229</v>
      </c>
      <c r="L81" s="98"/>
    </row>
    <row r="82" spans="1:12" ht="15" customHeight="1" x14ac:dyDescent="0.2">
      <c r="A82" s="98"/>
      <c r="B82" s="352">
        <v>12</v>
      </c>
      <c r="C82" s="351" t="s">
        <v>228</v>
      </c>
      <c r="D82" s="742"/>
      <c r="E82" s="727"/>
      <c r="F82" s="300"/>
      <c r="G82" s="301" t="s">
        <v>152</v>
      </c>
      <c r="H82" s="308">
        <v>0.5</v>
      </c>
      <c r="I82" s="303" t="s">
        <v>153</v>
      </c>
      <c r="J82" s="304">
        <f t="shared" ref="J82" si="8">ROUND(F82*H82,0)</f>
        <v>0</v>
      </c>
      <c r="K82" s="103" t="s">
        <v>275</v>
      </c>
      <c r="L82" s="98"/>
    </row>
    <row r="83" spans="1:12" ht="15" customHeight="1" x14ac:dyDescent="0.2">
      <c r="A83" s="98"/>
      <c r="B83" s="352">
        <v>13</v>
      </c>
      <c r="C83" s="351" t="s">
        <v>230</v>
      </c>
      <c r="D83" s="742"/>
      <c r="E83" s="727"/>
      <c r="F83" s="300"/>
      <c r="G83" s="301" t="s">
        <v>152</v>
      </c>
      <c r="H83" s="308">
        <v>0.5</v>
      </c>
      <c r="I83" s="303" t="s">
        <v>153</v>
      </c>
      <c r="J83" s="304">
        <f>ROUND(F83*H83,0)</f>
        <v>0</v>
      </c>
      <c r="K83" s="103" t="s">
        <v>277</v>
      </c>
      <c r="L83" s="98"/>
    </row>
    <row r="84" spans="1:12" ht="15" customHeight="1" x14ac:dyDescent="0.2">
      <c r="A84" s="98"/>
      <c r="B84" s="352">
        <v>14</v>
      </c>
      <c r="C84" s="351" t="s">
        <v>232</v>
      </c>
      <c r="D84" s="742"/>
      <c r="E84" s="727"/>
      <c r="F84" s="300"/>
      <c r="G84" s="301" t="s">
        <v>152</v>
      </c>
      <c r="H84" s="308">
        <v>0.5</v>
      </c>
      <c r="I84" s="303" t="s">
        <v>153</v>
      </c>
      <c r="J84" s="304">
        <f>ROUND(F84*H84,0)</f>
        <v>0</v>
      </c>
      <c r="K84" s="103" t="s">
        <v>280</v>
      </c>
      <c r="L84" s="98"/>
    </row>
    <row r="85" spans="1:12" ht="15" customHeight="1" x14ac:dyDescent="0.2">
      <c r="A85" s="98"/>
      <c r="B85" s="352">
        <v>15</v>
      </c>
      <c r="C85" s="351" t="s">
        <v>624</v>
      </c>
      <c r="D85" s="742"/>
      <c r="E85" s="727"/>
      <c r="F85" s="300"/>
      <c r="G85" s="301" t="s">
        <v>152</v>
      </c>
      <c r="H85" s="308">
        <v>0.5</v>
      </c>
      <c r="I85" s="303" t="s">
        <v>153</v>
      </c>
      <c r="J85" s="304">
        <f>ROUND(F85*H85,0)</f>
        <v>0</v>
      </c>
      <c r="K85" s="103" t="s">
        <v>507</v>
      </c>
      <c r="L85" s="98"/>
    </row>
    <row r="86" spans="1:12" ht="15" customHeight="1" x14ac:dyDescent="0.2">
      <c r="A86" s="98"/>
      <c r="B86" s="103"/>
      <c r="C86" s="104"/>
      <c r="D86" s="103"/>
      <c r="E86" s="103"/>
      <c r="F86" s="57"/>
      <c r="G86" s="104"/>
      <c r="H86" s="734" t="s">
        <v>627</v>
      </c>
      <c r="I86" s="735"/>
      <c r="J86" s="105"/>
      <c r="K86" s="103"/>
      <c r="L86" s="98"/>
    </row>
    <row r="87" spans="1:12" ht="15" customHeight="1" thickBot="1" x14ac:dyDescent="0.25">
      <c r="A87" s="98"/>
      <c r="B87" s="103"/>
      <c r="C87" s="103"/>
      <c r="D87" s="103"/>
      <c r="E87" s="103"/>
      <c r="F87" s="57"/>
      <c r="G87" s="103"/>
      <c r="H87" s="736" t="s">
        <v>163</v>
      </c>
      <c r="I87" s="737"/>
      <c r="J87" s="5">
        <f>SUM(J71:J85)</f>
        <v>0</v>
      </c>
      <c r="K87" s="103" t="s">
        <v>244</v>
      </c>
      <c r="L87" s="98"/>
    </row>
    <row r="88" spans="1:12" ht="13.5" customHeight="1" x14ac:dyDescent="0.2">
      <c r="A88" s="98"/>
      <c r="B88" s="98"/>
      <c r="C88" s="98"/>
      <c r="D88" s="98"/>
      <c r="E88" s="98"/>
      <c r="F88" s="125"/>
      <c r="G88" s="98"/>
      <c r="H88" s="138"/>
      <c r="I88" s="138"/>
      <c r="J88" s="125"/>
      <c r="K88" s="103"/>
      <c r="L88" s="98"/>
    </row>
    <row r="89" spans="1:12" ht="18.75" customHeight="1" x14ac:dyDescent="0.2">
      <c r="A89" s="97" t="s">
        <v>179</v>
      </c>
      <c r="B89" s="98" t="s">
        <v>630</v>
      </c>
      <c r="C89" s="98"/>
      <c r="D89" s="98"/>
      <c r="E89" s="98"/>
      <c r="F89" s="125"/>
      <c r="G89" s="98"/>
      <c r="H89" s="98"/>
      <c r="I89" s="98"/>
      <c r="J89" s="125"/>
      <c r="K89" s="103"/>
      <c r="L89" s="98"/>
    </row>
    <row r="90" spans="1:12" ht="9" customHeight="1" x14ac:dyDescent="0.2">
      <c r="A90" s="97"/>
      <c r="B90" s="98"/>
      <c r="C90" s="98"/>
      <c r="D90" s="98"/>
      <c r="E90" s="98"/>
      <c r="F90" s="125"/>
      <c r="G90" s="98"/>
      <c r="H90" s="98"/>
      <c r="I90" s="98"/>
      <c r="J90" s="125"/>
      <c r="K90" s="103"/>
      <c r="L90" s="98"/>
    </row>
    <row r="91" spans="1:12" ht="18.75" customHeight="1" x14ac:dyDescent="0.2">
      <c r="A91" s="97"/>
      <c r="B91" s="729" t="s">
        <v>146</v>
      </c>
      <c r="C91" s="730"/>
      <c r="D91" s="729" t="s">
        <v>147</v>
      </c>
      <c r="E91" s="730"/>
      <c r="F91" s="330" t="s">
        <v>148</v>
      </c>
      <c r="G91" s="331"/>
      <c r="H91" s="331" t="s">
        <v>149</v>
      </c>
      <c r="I91" s="331"/>
      <c r="J91" s="330" t="s">
        <v>8</v>
      </c>
      <c r="K91" s="98"/>
      <c r="L91" s="98"/>
    </row>
    <row r="92" spans="1:12" ht="15" customHeight="1" x14ac:dyDescent="0.2">
      <c r="A92" s="97"/>
      <c r="B92" s="147"/>
      <c r="C92" s="250"/>
      <c r="D92" s="347"/>
      <c r="E92" s="348"/>
      <c r="F92" s="109"/>
      <c r="G92" s="134"/>
      <c r="H92" s="134"/>
      <c r="I92" s="134"/>
      <c r="J92" s="110" t="s">
        <v>150</v>
      </c>
      <c r="K92" s="98"/>
      <c r="L92" s="98"/>
    </row>
    <row r="93" spans="1:12" ht="15" customHeight="1" x14ac:dyDescent="0.2">
      <c r="A93" s="98"/>
      <c r="B93" s="349">
        <v>1</v>
      </c>
      <c r="C93" s="350" t="s">
        <v>175</v>
      </c>
      <c r="D93" s="742"/>
      <c r="E93" s="727"/>
      <c r="F93" s="300"/>
      <c r="G93" s="301" t="s">
        <v>152</v>
      </c>
      <c r="H93" s="308">
        <v>4.3999999999999997E-2</v>
      </c>
      <c r="I93" s="303" t="s">
        <v>153</v>
      </c>
      <c r="J93" s="304">
        <f t="shared" ref="J93:J98" si="9">ROUND(F93*H93,0)</f>
        <v>0</v>
      </c>
      <c r="K93" s="103" t="s">
        <v>154</v>
      </c>
      <c r="L93" s="98"/>
    </row>
    <row r="94" spans="1:12" ht="15" customHeight="1" x14ac:dyDescent="0.2">
      <c r="A94" s="98"/>
      <c r="B94" s="349">
        <v>2</v>
      </c>
      <c r="C94" s="351" t="s">
        <v>196</v>
      </c>
      <c r="D94" s="742"/>
      <c r="E94" s="727"/>
      <c r="F94" s="300"/>
      <c r="G94" s="301" t="s">
        <v>152</v>
      </c>
      <c r="H94" s="308">
        <v>8.7999999999999995E-2</v>
      </c>
      <c r="I94" s="303" t="s">
        <v>153</v>
      </c>
      <c r="J94" s="304">
        <f t="shared" si="9"/>
        <v>0</v>
      </c>
      <c r="K94" s="103" t="s">
        <v>156</v>
      </c>
      <c r="L94" s="98"/>
    </row>
    <row r="95" spans="1:12" ht="15" customHeight="1" x14ac:dyDescent="0.2">
      <c r="A95" s="98"/>
      <c r="B95" s="349">
        <v>3</v>
      </c>
      <c r="C95" s="351" t="s">
        <v>197</v>
      </c>
      <c r="D95" s="742"/>
      <c r="E95" s="727"/>
      <c r="F95" s="300"/>
      <c r="G95" s="301" t="s">
        <v>152</v>
      </c>
      <c r="H95" s="308">
        <v>0.129</v>
      </c>
      <c r="I95" s="303" t="s">
        <v>153</v>
      </c>
      <c r="J95" s="304">
        <f t="shared" si="9"/>
        <v>0</v>
      </c>
      <c r="K95" s="103" t="s">
        <v>158</v>
      </c>
      <c r="L95" s="98"/>
    </row>
    <row r="96" spans="1:12" ht="15" customHeight="1" x14ac:dyDescent="0.2">
      <c r="A96" s="98"/>
      <c r="B96" s="349">
        <v>4</v>
      </c>
      <c r="C96" s="351" t="s">
        <v>213</v>
      </c>
      <c r="D96" s="742"/>
      <c r="E96" s="727"/>
      <c r="F96" s="300"/>
      <c r="G96" s="301" t="s">
        <v>152</v>
      </c>
      <c r="H96" s="308">
        <v>0.17100000000000001</v>
      </c>
      <c r="I96" s="303" t="s">
        <v>153</v>
      </c>
      <c r="J96" s="304">
        <f t="shared" si="9"/>
        <v>0</v>
      </c>
      <c r="K96" s="103" t="s">
        <v>160</v>
      </c>
      <c r="L96" s="98"/>
    </row>
    <row r="97" spans="1:12" ht="15" customHeight="1" x14ac:dyDescent="0.2">
      <c r="A97" s="98"/>
      <c r="B97" s="349">
        <v>5</v>
      </c>
      <c r="C97" s="351" t="s">
        <v>215</v>
      </c>
      <c r="D97" s="742"/>
      <c r="E97" s="727"/>
      <c r="F97" s="300"/>
      <c r="G97" s="301" t="s">
        <v>152</v>
      </c>
      <c r="H97" s="308">
        <v>0.21299999999999999</v>
      </c>
      <c r="I97" s="303" t="s">
        <v>153</v>
      </c>
      <c r="J97" s="304">
        <f t="shared" si="9"/>
        <v>0</v>
      </c>
      <c r="K97" s="103" t="s">
        <v>162</v>
      </c>
      <c r="L97" s="98"/>
    </row>
    <row r="98" spans="1:12" ht="15" customHeight="1" x14ac:dyDescent="0.2">
      <c r="A98" s="98"/>
      <c r="B98" s="349">
        <v>6</v>
      </c>
      <c r="C98" s="351" t="s">
        <v>216</v>
      </c>
      <c r="D98" s="742"/>
      <c r="E98" s="727"/>
      <c r="F98" s="300"/>
      <c r="G98" s="301" t="s">
        <v>152</v>
      </c>
      <c r="H98" s="308">
        <v>0.251</v>
      </c>
      <c r="I98" s="303" t="s">
        <v>153</v>
      </c>
      <c r="J98" s="304">
        <f t="shared" si="9"/>
        <v>0</v>
      </c>
      <c r="K98" s="103" t="s">
        <v>174</v>
      </c>
      <c r="L98" s="98"/>
    </row>
    <row r="99" spans="1:12" ht="15" customHeight="1" x14ac:dyDescent="0.2">
      <c r="A99" s="98"/>
      <c r="B99" s="349">
        <v>7</v>
      </c>
      <c r="C99" s="351" t="s">
        <v>218</v>
      </c>
      <c r="D99" s="742"/>
      <c r="E99" s="727"/>
      <c r="F99" s="300"/>
      <c r="G99" s="301" t="s">
        <v>152</v>
      </c>
      <c r="H99" s="308">
        <v>0.29299999999999998</v>
      </c>
      <c r="I99" s="303" t="s">
        <v>153</v>
      </c>
      <c r="J99" s="304">
        <f>ROUND(F99*H99,0)</f>
        <v>0</v>
      </c>
      <c r="K99" s="103" t="s">
        <v>176</v>
      </c>
      <c r="L99" s="98"/>
    </row>
    <row r="100" spans="1:12" ht="15" customHeight="1" x14ac:dyDescent="0.2">
      <c r="A100" s="98"/>
      <c r="B100" s="349">
        <v>8</v>
      </c>
      <c r="C100" s="351" t="s">
        <v>220</v>
      </c>
      <c r="D100" s="742"/>
      <c r="E100" s="727"/>
      <c r="F100" s="300"/>
      <c r="G100" s="301" t="s">
        <v>152</v>
      </c>
      <c r="H100" s="308">
        <v>0.33500000000000002</v>
      </c>
      <c r="I100" s="303" t="s">
        <v>153</v>
      </c>
      <c r="J100" s="304">
        <f>ROUND(F100*H100,0)</f>
        <v>0</v>
      </c>
      <c r="K100" s="103" t="s">
        <v>269</v>
      </c>
      <c r="L100" s="98"/>
    </row>
    <row r="101" spans="1:12" ht="15" customHeight="1" x14ac:dyDescent="0.2">
      <c r="A101" s="98"/>
      <c r="B101" s="352">
        <v>9</v>
      </c>
      <c r="C101" s="351" t="s">
        <v>222</v>
      </c>
      <c r="D101" s="742"/>
      <c r="E101" s="727"/>
      <c r="F101" s="300"/>
      <c r="G101" s="301" t="s">
        <v>152</v>
      </c>
      <c r="H101" s="308">
        <v>0.375</v>
      </c>
      <c r="I101" s="303" t="s">
        <v>153</v>
      </c>
      <c r="J101" s="304">
        <f>ROUND(F101*H101,0)</f>
        <v>0</v>
      </c>
      <c r="K101" s="103" t="s">
        <v>250</v>
      </c>
      <c r="L101" s="98"/>
    </row>
    <row r="102" spans="1:12" ht="15" customHeight="1" x14ac:dyDescent="0.2">
      <c r="A102" s="98"/>
      <c r="B102" s="352">
        <v>10</v>
      </c>
      <c r="C102" s="351" t="s">
        <v>623</v>
      </c>
      <c r="D102" s="742"/>
      <c r="E102" s="727"/>
      <c r="F102" s="300"/>
      <c r="G102" s="301" t="s">
        <v>152</v>
      </c>
      <c r="H102" s="308">
        <v>0.41699999999999998</v>
      </c>
      <c r="I102" s="303" t="s">
        <v>153</v>
      </c>
      <c r="J102" s="304">
        <f>ROUND(F102*H102,0)</f>
        <v>0</v>
      </c>
      <c r="K102" s="103" t="s">
        <v>227</v>
      </c>
      <c r="L102" s="98"/>
    </row>
    <row r="103" spans="1:12" ht="15" customHeight="1" x14ac:dyDescent="0.2">
      <c r="A103" s="98"/>
      <c r="B103" s="352">
        <v>11</v>
      </c>
      <c r="C103" s="351" t="s">
        <v>226</v>
      </c>
      <c r="D103" s="742"/>
      <c r="E103" s="727"/>
      <c r="F103" s="300"/>
      <c r="G103" s="301" t="s">
        <v>152</v>
      </c>
      <c r="H103" s="308">
        <v>0.45900000000000002</v>
      </c>
      <c r="I103" s="303" t="s">
        <v>153</v>
      </c>
      <c r="J103" s="304">
        <f>ROUND(F103*H103,0)</f>
        <v>0</v>
      </c>
      <c r="K103" s="103" t="s">
        <v>251</v>
      </c>
      <c r="L103" s="98"/>
    </row>
    <row r="104" spans="1:12" ht="15" customHeight="1" x14ac:dyDescent="0.2">
      <c r="A104" s="98"/>
      <c r="B104" s="352">
        <v>12</v>
      </c>
      <c r="C104" s="351" t="s">
        <v>228</v>
      </c>
      <c r="D104" s="742"/>
      <c r="E104" s="727"/>
      <c r="F104" s="300"/>
      <c r="G104" s="301" t="s">
        <v>152</v>
      </c>
      <c r="H104" s="308">
        <v>0.5</v>
      </c>
      <c r="I104" s="303" t="s">
        <v>153</v>
      </c>
      <c r="J104" s="304">
        <f t="shared" ref="J104:J106" si="10">ROUND(F104*H104,0)</f>
        <v>0</v>
      </c>
      <c r="K104" s="103" t="s">
        <v>275</v>
      </c>
      <c r="L104" s="98"/>
    </row>
    <row r="105" spans="1:12" ht="15" customHeight="1" x14ac:dyDescent="0.2">
      <c r="A105" s="98"/>
      <c r="B105" s="352">
        <v>13</v>
      </c>
      <c r="C105" s="351" t="s">
        <v>230</v>
      </c>
      <c r="D105" s="742"/>
      <c r="E105" s="727"/>
      <c r="F105" s="300"/>
      <c r="G105" s="301" t="s">
        <v>152</v>
      </c>
      <c r="H105" s="308">
        <v>0.5</v>
      </c>
      <c r="I105" s="303" t="s">
        <v>153</v>
      </c>
      <c r="J105" s="304">
        <f t="shared" si="10"/>
        <v>0</v>
      </c>
      <c r="K105" s="103" t="s">
        <v>233</v>
      </c>
      <c r="L105" s="98"/>
    </row>
    <row r="106" spans="1:12" ht="15" customHeight="1" x14ac:dyDescent="0.2">
      <c r="A106" s="98"/>
      <c r="B106" s="352">
        <v>14</v>
      </c>
      <c r="C106" s="351" t="s">
        <v>232</v>
      </c>
      <c r="D106" s="742"/>
      <c r="E106" s="727"/>
      <c r="F106" s="300"/>
      <c r="G106" s="301" t="s">
        <v>152</v>
      </c>
      <c r="H106" s="308">
        <v>0.5</v>
      </c>
      <c r="I106" s="303" t="s">
        <v>153</v>
      </c>
      <c r="J106" s="304">
        <f t="shared" si="10"/>
        <v>0</v>
      </c>
      <c r="K106" s="103" t="s">
        <v>315</v>
      </c>
      <c r="L106" s="98"/>
    </row>
    <row r="107" spans="1:12" ht="15" customHeight="1" x14ac:dyDescent="0.2">
      <c r="A107" s="98"/>
      <c r="B107" s="352">
        <v>15</v>
      </c>
      <c r="C107" s="351" t="s">
        <v>624</v>
      </c>
      <c r="D107" s="742"/>
      <c r="E107" s="727"/>
      <c r="F107" s="300"/>
      <c r="G107" s="301" t="s">
        <v>152</v>
      </c>
      <c r="H107" s="308">
        <v>0.5</v>
      </c>
      <c r="I107" s="303" t="s">
        <v>153</v>
      </c>
      <c r="J107" s="304">
        <f t="shared" ref="J107" si="11">ROUND(F107*H107,0)</f>
        <v>0</v>
      </c>
      <c r="K107" s="103" t="s">
        <v>282</v>
      </c>
      <c r="L107" s="98"/>
    </row>
    <row r="108" spans="1:12" ht="15" customHeight="1" x14ac:dyDescent="0.2">
      <c r="A108" s="98"/>
      <c r="B108" s="103"/>
      <c r="C108" s="104"/>
      <c r="D108" s="103"/>
      <c r="E108" s="103"/>
      <c r="F108" s="57"/>
      <c r="G108" s="104"/>
      <c r="H108" s="734" t="s">
        <v>625</v>
      </c>
      <c r="I108" s="735"/>
      <c r="J108" s="105"/>
      <c r="K108" s="103"/>
      <c r="L108" s="98"/>
    </row>
    <row r="109" spans="1:12" ht="15" customHeight="1" thickBot="1" x14ac:dyDescent="0.25">
      <c r="A109" s="98"/>
      <c r="B109" s="103"/>
      <c r="C109" s="103"/>
      <c r="D109" s="103"/>
      <c r="E109" s="103"/>
      <c r="F109" s="57"/>
      <c r="G109" s="103"/>
      <c r="H109" s="736" t="s">
        <v>163</v>
      </c>
      <c r="I109" s="737"/>
      <c r="J109" s="5">
        <f>SUM(J93:J107)</f>
        <v>0</v>
      </c>
      <c r="K109" s="103" t="s">
        <v>247</v>
      </c>
      <c r="L109" s="98"/>
    </row>
    <row r="110" spans="1:12" ht="13.5" customHeight="1" x14ac:dyDescent="0.2">
      <c r="A110" s="98"/>
      <c r="B110" s="98"/>
      <c r="C110" s="98"/>
      <c r="D110" s="98"/>
      <c r="E110" s="98"/>
      <c r="F110" s="125"/>
      <c r="G110" s="98"/>
      <c r="H110" s="138"/>
      <c r="I110" s="138"/>
      <c r="J110" s="125"/>
      <c r="K110" s="103"/>
      <c r="L110" s="98"/>
    </row>
    <row r="111" spans="1:12" ht="7.5" customHeight="1" x14ac:dyDescent="0.2">
      <c r="A111" s="98"/>
      <c r="B111" s="98"/>
      <c r="C111" s="98"/>
      <c r="D111" s="98"/>
      <c r="E111" s="98"/>
      <c r="F111" s="125"/>
      <c r="G111" s="98"/>
      <c r="H111" s="138"/>
      <c r="I111" s="138"/>
      <c r="J111" s="125"/>
      <c r="K111" s="103"/>
      <c r="L111" s="98"/>
    </row>
    <row r="112" spans="1:12" ht="13" x14ac:dyDescent="0.2">
      <c r="A112" s="97" t="s">
        <v>187</v>
      </c>
      <c r="B112" s="98" t="s">
        <v>631</v>
      </c>
      <c r="C112" s="98"/>
      <c r="D112" s="98"/>
      <c r="E112" s="98"/>
      <c r="F112" s="125"/>
      <c r="G112" s="98"/>
      <c r="H112" s="98"/>
      <c r="I112" s="98"/>
      <c r="J112" s="125"/>
      <c r="K112" s="103"/>
      <c r="L112" s="98"/>
    </row>
    <row r="113" spans="1:13" ht="7.5" customHeight="1" x14ac:dyDescent="0.2">
      <c r="A113" s="97"/>
      <c r="B113" s="98"/>
      <c r="C113" s="98"/>
      <c r="D113" s="98"/>
      <c r="E113" s="98"/>
      <c r="F113" s="125"/>
      <c r="G113" s="98"/>
      <c r="H113" s="98"/>
      <c r="I113" s="98"/>
      <c r="J113" s="125"/>
      <c r="K113" s="103"/>
      <c r="L113" s="98"/>
    </row>
    <row r="114" spans="1:13" ht="18.75" customHeight="1" x14ac:dyDescent="0.2">
      <c r="A114" s="97"/>
      <c r="B114" s="729" t="s">
        <v>146</v>
      </c>
      <c r="C114" s="730"/>
      <c r="D114" s="729" t="s">
        <v>147</v>
      </c>
      <c r="E114" s="730"/>
      <c r="F114" s="330" t="s">
        <v>148</v>
      </c>
      <c r="G114" s="331"/>
      <c r="H114" s="331" t="s">
        <v>149</v>
      </c>
      <c r="I114" s="331"/>
      <c r="J114" s="330" t="s">
        <v>8</v>
      </c>
      <c r="K114" s="103"/>
      <c r="L114" s="98"/>
    </row>
    <row r="115" spans="1:13" ht="12" customHeight="1" x14ac:dyDescent="0.2">
      <c r="A115" s="97"/>
      <c r="B115" s="147"/>
      <c r="C115" s="250"/>
      <c r="D115" s="347"/>
      <c r="E115" s="348"/>
      <c r="F115" s="109"/>
      <c r="G115" s="134"/>
      <c r="H115" s="134"/>
      <c r="I115" s="134"/>
      <c r="J115" s="110" t="s">
        <v>150</v>
      </c>
      <c r="K115" s="103"/>
      <c r="L115" s="98"/>
    </row>
    <row r="116" spans="1:13" ht="15" customHeight="1" x14ac:dyDescent="0.2">
      <c r="A116" s="98"/>
      <c r="B116" s="352">
        <v>1</v>
      </c>
      <c r="C116" s="351" t="s">
        <v>228</v>
      </c>
      <c r="D116" s="742"/>
      <c r="E116" s="727"/>
      <c r="F116" s="300">
        <v>0</v>
      </c>
      <c r="G116" s="301" t="s">
        <v>152</v>
      </c>
      <c r="H116" s="308">
        <v>0.5</v>
      </c>
      <c r="I116" s="303" t="s">
        <v>153</v>
      </c>
      <c r="J116" s="304">
        <f t="shared" ref="J116:J118" si="12">ROUND(F116*H116,0)</f>
        <v>0</v>
      </c>
      <c r="K116" s="103" t="s">
        <v>154</v>
      </c>
      <c r="L116" s="98"/>
    </row>
    <row r="117" spans="1:13" ht="15" customHeight="1" x14ac:dyDescent="0.2">
      <c r="A117" s="98"/>
      <c r="B117" s="352">
        <v>2</v>
      </c>
      <c r="C117" s="351" t="s">
        <v>230</v>
      </c>
      <c r="D117" s="742"/>
      <c r="E117" s="727"/>
      <c r="F117" s="300">
        <v>0</v>
      </c>
      <c r="G117" s="301" t="s">
        <v>152</v>
      </c>
      <c r="H117" s="308">
        <v>0.5</v>
      </c>
      <c r="I117" s="303" t="s">
        <v>153</v>
      </c>
      <c r="J117" s="304">
        <f t="shared" si="12"/>
        <v>0</v>
      </c>
      <c r="K117" s="103" t="s">
        <v>189</v>
      </c>
      <c r="L117" s="98"/>
    </row>
    <row r="118" spans="1:13" ht="15" customHeight="1" x14ac:dyDescent="0.2">
      <c r="A118" s="98"/>
      <c r="B118" s="352">
        <v>3</v>
      </c>
      <c r="C118" s="351" t="s">
        <v>232</v>
      </c>
      <c r="D118" s="742"/>
      <c r="E118" s="727"/>
      <c r="F118" s="300">
        <v>0</v>
      </c>
      <c r="G118" s="301" t="s">
        <v>152</v>
      </c>
      <c r="H118" s="308">
        <v>0.5</v>
      </c>
      <c r="I118" s="303" t="s">
        <v>153</v>
      </c>
      <c r="J118" s="304">
        <f t="shared" si="12"/>
        <v>0</v>
      </c>
      <c r="K118" s="103" t="s">
        <v>214</v>
      </c>
      <c r="L118" s="98"/>
    </row>
    <row r="119" spans="1:13" ht="15" customHeight="1" x14ac:dyDescent="0.2">
      <c r="A119" s="98"/>
      <c r="B119" s="352">
        <v>4</v>
      </c>
      <c r="C119" s="351" t="s">
        <v>624</v>
      </c>
      <c r="D119" s="742"/>
      <c r="E119" s="727"/>
      <c r="F119" s="300">
        <v>0</v>
      </c>
      <c r="G119" s="301" t="s">
        <v>152</v>
      </c>
      <c r="H119" s="308">
        <v>0.5</v>
      </c>
      <c r="I119" s="303" t="s">
        <v>153</v>
      </c>
      <c r="J119" s="304">
        <f t="shared" ref="J119" si="13">ROUND(F119*H119,0)</f>
        <v>0</v>
      </c>
      <c r="K119" s="103" t="s">
        <v>160</v>
      </c>
      <c r="L119" s="98"/>
    </row>
    <row r="120" spans="1:13" ht="15" customHeight="1" x14ac:dyDescent="0.2">
      <c r="A120" s="98"/>
      <c r="B120" s="103"/>
      <c r="C120" s="104"/>
      <c r="D120" s="103"/>
      <c r="E120" s="103"/>
      <c r="F120" s="57"/>
      <c r="G120" s="104"/>
      <c r="H120" s="734" t="s">
        <v>203</v>
      </c>
      <c r="I120" s="735"/>
      <c r="J120" s="105"/>
      <c r="K120" s="103"/>
      <c r="L120" s="98"/>
    </row>
    <row r="121" spans="1:13" ht="15" customHeight="1" thickBot="1" x14ac:dyDescent="0.25">
      <c r="A121" s="98"/>
      <c r="B121" s="103"/>
      <c r="C121" s="103"/>
      <c r="D121" s="103"/>
      <c r="E121" s="103"/>
      <c r="F121" s="57"/>
      <c r="G121" s="103"/>
      <c r="H121" s="736" t="s">
        <v>163</v>
      </c>
      <c r="I121" s="737"/>
      <c r="J121" s="5">
        <f>SUM(J116:J119)</f>
        <v>0</v>
      </c>
      <c r="K121" s="103" t="s">
        <v>632</v>
      </c>
      <c r="L121" s="98"/>
    </row>
    <row r="122" spans="1:13" ht="13.5" customHeight="1" x14ac:dyDescent="0.2">
      <c r="A122" s="98"/>
      <c r="B122" s="98"/>
      <c r="C122" s="98"/>
      <c r="D122" s="98"/>
      <c r="E122" s="98"/>
      <c r="F122" s="125"/>
      <c r="G122" s="98"/>
      <c r="H122" s="138"/>
      <c r="I122" s="138"/>
      <c r="J122" s="125"/>
      <c r="K122" s="103"/>
      <c r="L122" s="98"/>
    </row>
    <row r="123" spans="1:13" ht="7.5" customHeight="1" x14ac:dyDescent="0.2">
      <c r="A123" s="98"/>
      <c r="B123" s="98"/>
      <c r="C123" s="98"/>
      <c r="D123" s="98"/>
      <c r="E123" s="98"/>
      <c r="F123" s="125"/>
      <c r="G123" s="98"/>
      <c r="H123" s="138"/>
      <c r="I123" s="138"/>
      <c r="J123" s="125"/>
      <c r="K123" s="103"/>
      <c r="L123" s="98"/>
    </row>
    <row r="124" spans="1:13" ht="13" x14ac:dyDescent="0.2">
      <c r="A124" s="97" t="s">
        <v>191</v>
      </c>
      <c r="B124" s="98" t="s">
        <v>633</v>
      </c>
      <c r="C124" s="98"/>
      <c r="D124" s="98"/>
      <c r="E124" s="98"/>
      <c r="F124" s="125"/>
      <c r="G124" s="98"/>
      <c r="H124" s="98"/>
      <c r="I124" s="98"/>
      <c r="J124" s="125"/>
      <c r="K124" s="103"/>
      <c r="L124" s="98"/>
    </row>
    <row r="125" spans="1:13" ht="9" customHeight="1" x14ac:dyDescent="0.2">
      <c r="A125" s="97"/>
      <c r="B125" s="98"/>
      <c r="C125" s="98"/>
      <c r="D125" s="98"/>
      <c r="E125" s="98"/>
      <c r="F125" s="125"/>
      <c r="G125" s="98"/>
      <c r="H125" s="98"/>
      <c r="I125" s="98"/>
      <c r="J125" s="125"/>
      <c r="K125" s="103"/>
      <c r="L125" s="98"/>
    </row>
    <row r="126" spans="1:13" ht="18.75" customHeight="1" x14ac:dyDescent="0.2">
      <c r="A126" s="97"/>
      <c r="B126" s="729" t="s">
        <v>146</v>
      </c>
      <c r="C126" s="730"/>
      <c r="D126" s="729" t="s">
        <v>147</v>
      </c>
      <c r="E126" s="730"/>
      <c r="F126" s="330" t="s">
        <v>148</v>
      </c>
      <c r="G126" s="331"/>
      <c r="H126" s="331" t="s">
        <v>149</v>
      </c>
      <c r="I126" s="331"/>
      <c r="J126" s="330" t="s">
        <v>8</v>
      </c>
      <c r="K126" s="103"/>
      <c r="L126" s="98"/>
    </row>
    <row r="127" spans="1:13" ht="15" customHeight="1" x14ac:dyDescent="0.2">
      <c r="A127" s="97"/>
      <c r="B127" s="147"/>
      <c r="C127" s="250"/>
      <c r="D127" s="347"/>
      <c r="E127" s="348"/>
      <c r="F127" s="109"/>
      <c r="G127" s="134"/>
      <c r="H127" s="134"/>
      <c r="I127" s="134"/>
      <c r="J127" s="110" t="s">
        <v>150</v>
      </c>
      <c r="K127" s="103"/>
      <c r="L127" s="98"/>
    </row>
    <row r="128" spans="1:13" ht="15" customHeight="1" x14ac:dyDescent="0.2">
      <c r="A128" s="98"/>
      <c r="B128" s="349">
        <v>1</v>
      </c>
      <c r="C128" s="351" t="s">
        <v>155</v>
      </c>
      <c r="D128" s="742"/>
      <c r="E128" s="727"/>
      <c r="F128" s="300"/>
      <c r="G128" s="301" t="s">
        <v>152</v>
      </c>
      <c r="H128" s="308">
        <v>4.2000000000000003E-2</v>
      </c>
      <c r="I128" s="303" t="s">
        <v>153</v>
      </c>
      <c r="J128" s="304">
        <f>ROUND(F128*H128,0)</f>
        <v>0</v>
      </c>
      <c r="K128" s="103" t="s">
        <v>154</v>
      </c>
      <c r="L128" s="98"/>
      <c r="M128" s="4"/>
    </row>
    <row r="129" spans="1:13" ht="15" customHeight="1" x14ac:dyDescent="0.2">
      <c r="A129" s="98"/>
      <c r="B129" s="349">
        <v>2</v>
      </c>
      <c r="C129" s="351" t="s">
        <v>157</v>
      </c>
      <c r="D129" s="742"/>
      <c r="E129" s="727"/>
      <c r="F129" s="300"/>
      <c r="G129" s="301" t="s">
        <v>152</v>
      </c>
      <c r="H129" s="308">
        <v>6.4000000000000001E-2</v>
      </c>
      <c r="I129" s="303" t="s">
        <v>153</v>
      </c>
      <c r="J129" s="304">
        <f>ROUND(F129*H129,0)</f>
        <v>0</v>
      </c>
      <c r="K129" s="103" t="s">
        <v>156</v>
      </c>
      <c r="L129" s="98"/>
      <c r="M129" s="4"/>
    </row>
    <row r="130" spans="1:13" ht="15" customHeight="1" x14ac:dyDescent="0.2">
      <c r="A130" s="98"/>
      <c r="B130" s="349">
        <v>3</v>
      </c>
      <c r="C130" s="351" t="s">
        <v>159</v>
      </c>
      <c r="D130" s="742"/>
      <c r="E130" s="727"/>
      <c r="F130" s="300"/>
      <c r="G130" s="301" t="s">
        <v>152</v>
      </c>
      <c r="H130" s="308">
        <v>8.4000000000000005E-2</v>
      </c>
      <c r="I130" s="303" t="s">
        <v>153</v>
      </c>
      <c r="J130" s="304">
        <f t="shared" ref="J130:J134" si="14">ROUND(F130*H130,0)</f>
        <v>0</v>
      </c>
      <c r="K130" s="103" t="s">
        <v>158</v>
      </c>
      <c r="L130" s="98"/>
      <c r="M130" s="4"/>
    </row>
    <row r="131" spans="1:13" ht="15" customHeight="1" x14ac:dyDescent="0.2">
      <c r="A131" s="98"/>
      <c r="B131" s="349">
        <v>4</v>
      </c>
      <c r="C131" s="351" t="s">
        <v>161</v>
      </c>
      <c r="D131" s="742"/>
      <c r="E131" s="727"/>
      <c r="F131" s="300"/>
      <c r="G131" s="301" t="s">
        <v>152</v>
      </c>
      <c r="H131" s="308">
        <v>9.8000000000000004E-2</v>
      </c>
      <c r="I131" s="303" t="s">
        <v>153</v>
      </c>
      <c r="J131" s="304">
        <f t="shared" si="14"/>
        <v>0</v>
      </c>
      <c r="K131" s="103" t="s">
        <v>160</v>
      </c>
      <c r="L131" s="98"/>
      <c r="M131" s="4"/>
    </row>
    <row r="132" spans="1:13" ht="15" customHeight="1" x14ac:dyDescent="0.2">
      <c r="A132" s="98"/>
      <c r="B132" s="349">
        <v>5</v>
      </c>
      <c r="C132" s="351" t="s">
        <v>173</v>
      </c>
      <c r="D132" s="742"/>
      <c r="E132" s="727"/>
      <c r="F132" s="300"/>
      <c r="G132" s="301" t="s">
        <v>152</v>
      </c>
      <c r="H132" s="308">
        <v>0.114</v>
      </c>
      <c r="I132" s="303" t="s">
        <v>153</v>
      </c>
      <c r="J132" s="304">
        <f t="shared" si="14"/>
        <v>0</v>
      </c>
      <c r="K132" s="103" t="s">
        <v>162</v>
      </c>
      <c r="L132" s="98"/>
      <c r="M132" s="4"/>
    </row>
    <row r="133" spans="1:13" ht="15" customHeight="1" x14ac:dyDescent="0.2">
      <c r="A133" s="98"/>
      <c r="B133" s="349">
        <v>6</v>
      </c>
      <c r="C133" s="351" t="s">
        <v>175</v>
      </c>
      <c r="D133" s="742"/>
      <c r="E133" s="727"/>
      <c r="F133" s="300"/>
      <c r="G133" s="301" t="s">
        <v>152</v>
      </c>
      <c r="H133" s="308">
        <v>0.129</v>
      </c>
      <c r="I133" s="303" t="s">
        <v>153</v>
      </c>
      <c r="J133" s="304">
        <f t="shared" si="14"/>
        <v>0</v>
      </c>
      <c r="K133" s="103" t="s">
        <v>174</v>
      </c>
      <c r="L133" s="98"/>
      <c r="M133" s="4"/>
    </row>
    <row r="134" spans="1:13" ht="15" customHeight="1" x14ac:dyDescent="0.2">
      <c r="A134" s="98"/>
      <c r="B134" s="349">
        <v>7</v>
      </c>
      <c r="C134" s="351" t="s">
        <v>196</v>
      </c>
      <c r="D134" s="742"/>
      <c r="E134" s="727"/>
      <c r="F134" s="300"/>
      <c r="G134" s="301" t="s">
        <v>152</v>
      </c>
      <c r="H134" s="308">
        <v>0.14699999999999999</v>
      </c>
      <c r="I134" s="303" t="s">
        <v>153</v>
      </c>
      <c r="J134" s="304">
        <f t="shared" si="14"/>
        <v>0</v>
      </c>
      <c r="K134" s="103" t="s">
        <v>176</v>
      </c>
      <c r="L134" s="98"/>
      <c r="M134" s="4"/>
    </row>
    <row r="135" spans="1:13" ht="15" customHeight="1" thickBot="1" x14ac:dyDescent="0.25">
      <c r="A135" s="98"/>
      <c r="B135" s="352">
        <v>8</v>
      </c>
      <c r="C135" s="351" t="s">
        <v>197</v>
      </c>
      <c r="D135" s="742"/>
      <c r="E135" s="727"/>
      <c r="F135" s="300"/>
      <c r="G135" s="301" t="s">
        <v>152</v>
      </c>
      <c r="H135" s="308">
        <v>0.16400000000000001</v>
      </c>
      <c r="I135" s="303" t="s">
        <v>153</v>
      </c>
      <c r="J135" s="304">
        <f>ROUND(F135*H135,0)</f>
        <v>0</v>
      </c>
      <c r="K135" s="103" t="s">
        <v>269</v>
      </c>
      <c r="L135" s="98"/>
      <c r="M135" s="4"/>
    </row>
    <row r="136" spans="1:13" ht="15" customHeight="1" x14ac:dyDescent="0.2">
      <c r="A136" s="98"/>
      <c r="B136" s="103"/>
      <c r="C136" s="104"/>
      <c r="D136" s="103"/>
      <c r="E136" s="103"/>
      <c r="F136" s="57"/>
      <c r="G136" s="104"/>
      <c r="H136" s="734" t="s">
        <v>634</v>
      </c>
      <c r="I136" s="735"/>
      <c r="J136" s="105"/>
      <c r="K136" s="103"/>
      <c r="L136" s="98"/>
      <c r="M136" s="4"/>
    </row>
    <row r="137" spans="1:13" ht="15" customHeight="1" thickBot="1" x14ac:dyDescent="0.25">
      <c r="A137" s="98"/>
      <c r="B137" s="103"/>
      <c r="C137" s="103"/>
      <c r="D137" s="103"/>
      <c r="E137" s="103"/>
      <c r="F137" s="57"/>
      <c r="G137" s="103"/>
      <c r="H137" s="736" t="s">
        <v>163</v>
      </c>
      <c r="I137" s="737"/>
      <c r="J137" s="5">
        <f>SUM(J128:J135)</f>
        <v>0</v>
      </c>
      <c r="K137" s="103" t="s">
        <v>262</v>
      </c>
      <c r="L137" s="98"/>
      <c r="M137" s="4"/>
    </row>
    <row r="138" spans="1:13" ht="13.5" customHeight="1" x14ac:dyDescent="0.2">
      <c r="A138" s="98"/>
      <c r="B138" s="98"/>
      <c r="C138" s="98"/>
      <c r="D138" s="98"/>
      <c r="E138" s="98"/>
      <c r="F138" s="125"/>
      <c r="G138" s="98"/>
      <c r="H138" s="138"/>
      <c r="I138" s="138"/>
      <c r="J138" s="125"/>
      <c r="K138" s="103"/>
      <c r="L138" s="98"/>
    </row>
    <row r="139" spans="1:13" ht="18.75" customHeight="1" x14ac:dyDescent="0.2">
      <c r="A139" s="97" t="s">
        <v>194</v>
      </c>
      <c r="B139" s="98" t="s">
        <v>635</v>
      </c>
      <c r="C139" s="98"/>
      <c r="D139" s="98"/>
      <c r="E139" s="98"/>
      <c r="F139" s="125"/>
      <c r="G139" s="98"/>
      <c r="H139" s="98"/>
      <c r="I139" s="98"/>
      <c r="J139" s="125"/>
      <c r="K139" s="103"/>
      <c r="L139" s="98"/>
    </row>
    <row r="140" spans="1:13" ht="11.25" customHeight="1" x14ac:dyDescent="0.2">
      <c r="A140" s="97"/>
      <c r="B140" s="98"/>
      <c r="C140" s="98"/>
      <c r="D140" s="98"/>
      <c r="E140" s="98"/>
      <c r="F140" s="125"/>
      <c r="G140" s="98"/>
      <c r="H140" s="98"/>
      <c r="I140" s="98"/>
      <c r="J140" s="125"/>
      <c r="K140" s="103"/>
      <c r="L140" s="98"/>
    </row>
    <row r="141" spans="1:13" ht="18.75" customHeight="1" x14ac:dyDescent="0.2">
      <c r="A141" s="97"/>
      <c r="B141" s="729" t="s">
        <v>146</v>
      </c>
      <c r="C141" s="730"/>
      <c r="D141" s="729" t="s">
        <v>147</v>
      </c>
      <c r="E141" s="730"/>
      <c r="F141" s="330" t="s">
        <v>148</v>
      </c>
      <c r="G141" s="331"/>
      <c r="H141" s="331" t="s">
        <v>149</v>
      </c>
      <c r="I141" s="331"/>
      <c r="J141" s="330" t="s">
        <v>8</v>
      </c>
      <c r="K141" s="103"/>
      <c r="L141" s="98"/>
    </row>
    <row r="142" spans="1:13" ht="15" customHeight="1" x14ac:dyDescent="0.2">
      <c r="A142" s="97"/>
      <c r="B142" s="147"/>
      <c r="C142" s="250"/>
      <c r="D142" s="347"/>
      <c r="E142" s="348"/>
      <c r="F142" s="109"/>
      <c r="G142" s="134"/>
      <c r="H142" s="134"/>
      <c r="I142" s="134"/>
      <c r="J142" s="110" t="s">
        <v>150</v>
      </c>
      <c r="K142" s="103"/>
      <c r="L142" s="98"/>
    </row>
    <row r="143" spans="1:13" ht="15" customHeight="1" x14ac:dyDescent="0.2">
      <c r="A143" s="98"/>
      <c r="B143" s="349">
        <v>1</v>
      </c>
      <c r="C143" s="350" t="s">
        <v>155</v>
      </c>
      <c r="D143" s="742"/>
      <c r="E143" s="727"/>
      <c r="F143" s="300"/>
      <c r="G143" s="301" t="s">
        <v>152</v>
      </c>
      <c r="H143" s="308">
        <v>7.0999999999999994E-2</v>
      </c>
      <c r="I143" s="303" t="s">
        <v>153</v>
      </c>
      <c r="J143" s="304">
        <f t="shared" ref="J143:J150" si="15">ROUND(F143*H143,0)</f>
        <v>0</v>
      </c>
      <c r="K143" s="103" t="s">
        <v>154</v>
      </c>
      <c r="L143" s="98"/>
    </row>
    <row r="144" spans="1:13" ht="15" customHeight="1" x14ac:dyDescent="0.2">
      <c r="A144" s="98"/>
      <c r="B144" s="349">
        <v>2</v>
      </c>
      <c r="C144" s="351" t="s">
        <v>157</v>
      </c>
      <c r="D144" s="742"/>
      <c r="E144" s="727"/>
      <c r="F144" s="300"/>
      <c r="G144" s="301" t="s">
        <v>152</v>
      </c>
      <c r="H144" s="308">
        <v>0.107</v>
      </c>
      <c r="I144" s="303" t="s">
        <v>153</v>
      </c>
      <c r="J144" s="304">
        <f t="shared" si="15"/>
        <v>0</v>
      </c>
      <c r="K144" s="103" t="s">
        <v>156</v>
      </c>
      <c r="L144" s="98"/>
    </row>
    <row r="145" spans="1:12" ht="15" customHeight="1" x14ac:dyDescent="0.2">
      <c r="A145" s="98"/>
      <c r="B145" s="349">
        <v>3</v>
      </c>
      <c r="C145" s="351" t="s">
        <v>159</v>
      </c>
      <c r="D145" s="742"/>
      <c r="E145" s="727"/>
      <c r="F145" s="300"/>
      <c r="G145" s="301" t="s">
        <v>152</v>
      </c>
      <c r="H145" s="308">
        <v>0.14000000000000001</v>
      </c>
      <c r="I145" s="303" t="s">
        <v>153</v>
      </c>
      <c r="J145" s="304">
        <f t="shared" si="15"/>
        <v>0</v>
      </c>
      <c r="K145" s="103" t="s">
        <v>158</v>
      </c>
      <c r="L145" s="98"/>
    </row>
    <row r="146" spans="1:12" ht="15" customHeight="1" x14ac:dyDescent="0.2">
      <c r="A146" s="98"/>
      <c r="B146" s="349">
        <v>4</v>
      </c>
      <c r="C146" s="351" t="s">
        <v>161</v>
      </c>
      <c r="D146" s="742"/>
      <c r="E146" s="727"/>
      <c r="F146" s="300"/>
      <c r="G146" s="301" t="s">
        <v>152</v>
      </c>
      <c r="H146" s="308">
        <v>0.16300000000000001</v>
      </c>
      <c r="I146" s="303" t="s">
        <v>153</v>
      </c>
      <c r="J146" s="304">
        <f t="shared" si="15"/>
        <v>0</v>
      </c>
      <c r="K146" s="103" t="s">
        <v>160</v>
      </c>
      <c r="L146" s="98"/>
    </row>
    <row r="147" spans="1:12" ht="15" customHeight="1" x14ac:dyDescent="0.2">
      <c r="A147" s="98"/>
      <c r="B147" s="349">
        <v>5</v>
      </c>
      <c r="C147" s="351" t="s">
        <v>173</v>
      </c>
      <c r="D147" s="742"/>
      <c r="E147" s="727"/>
      <c r="F147" s="300"/>
      <c r="G147" s="301" t="s">
        <v>152</v>
      </c>
      <c r="H147" s="308">
        <v>0.191</v>
      </c>
      <c r="I147" s="303" t="s">
        <v>153</v>
      </c>
      <c r="J147" s="304">
        <f t="shared" si="15"/>
        <v>0</v>
      </c>
      <c r="K147" s="103" t="s">
        <v>162</v>
      </c>
      <c r="L147" s="98"/>
    </row>
    <row r="148" spans="1:12" ht="15" customHeight="1" x14ac:dyDescent="0.2">
      <c r="A148" s="98"/>
      <c r="B148" s="349">
        <v>6</v>
      </c>
      <c r="C148" s="351" t="s">
        <v>175</v>
      </c>
      <c r="D148" s="742"/>
      <c r="E148" s="727"/>
      <c r="F148" s="300"/>
      <c r="G148" s="301" t="s">
        <v>152</v>
      </c>
      <c r="H148" s="308">
        <v>0.216</v>
      </c>
      <c r="I148" s="303" t="s">
        <v>153</v>
      </c>
      <c r="J148" s="304">
        <f t="shared" si="15"/>
        <v>0</v>
      </c>
      <c r="K148" s="103" t="s">
        <v>174</v>
      </c>
      <c r="L148" s="98"/>
    </row>
    <row r="149" spans="1:12" ht="15" customHeight="1" x14ac:dyDescent="0.2">
      <c r="A149" s="98"/>
      <c r="B149" s="349">
        <v>7</v>
      </c>
      <c r="C149" s="351" t="s">
        <v>196</v>
      </c>
      <c r="D149" s="742"/>
      <c r="E149" s="727"/>
      <c r="F149" s="300"/>
      <c r="G149" s="301" t="s">
        <v>152</v>
      </c>
      <c r="H149" s="308">
        <v>0.245</v>
      </c>
      <c r="I149" s="303" t="s">
        <v>153</v>
      </c>
      <c r="J149" s="304">
        <f t="shared" si="15"/>
        <v>0</v>
      </c>
      <c r="K149" s="103" t="s">
        <v>176</v>
      </c>
      <c r="L149" s="98"/>
    </row>
    <row r="150" spans="1:12" ht="15" customHeight="1" thickBot="1" x14ac:dyDescent="0.25">
      <c r="A150" s="98"/>
      <c r="B150" s="352">
        <v>8</v>
      </c>
      <c r="C150" s="351" t="s">
        <v>197</v>
      </c>
      <c r="D150" s="742"/>
      <c r="E150" s="727"/>
      <c r="F150" s="300"/>
      <c r="G150" s="301" t="s">
        <v>152</v>
      </c>
      <c r="H150" s="308">
        <v>0.27300000000000002</v>
      </c>
      <c r="I150" s="303" t="s">
        <v>153</v>
      </c>
      <c r="J150" s="304">
        <f t="shared" si="15"/>
        <v>0</v>
      </c>
      <c r="K150" s="103" t="s">
        <v>269</v>
      </c>
      <c r="L150" s="98"/>
    </row>
    <row r="151" spans="1:12" ht="15" customHeight="1" x14ac:dyDescent="0.2">
      <c r="A151" s="98"/>
      <c r="B151" s="103"/>
      <c r="C151" s="104"/>
      <c r="D151" s="103"/>
      <c r="E151" s="103"/>
      <c r="F151" s="57"/>
      <c r="G151" s="104"/>
      <c r="H151" s="734" t="s">
        <v>634</v>
      </c>
      <c r="I151" s="735"/>
      <c r="J151" s="105"/>
      <c r="K151" s="103"/>
      <c r="L151" s="98"/>
    </row>
    <row r="152" spans="1:12" ht="15" customHeight="1" thickBot="1" x14ac:dyDescent="0.25">
      <c r="A152" s="98"/>
      <c r="B152" s="103"/>
      <c r="C152" s="103"/>
      <c r="D152" s="103"/>
      <c r="E152" s="103"/>
      <c r="F152" s="57"/>
      <c r="G152" s="103"/>
      <c r="H152" s="736" t="s">
        <v>163</v>
      </c>
      <c r="I152" s="737"/>
      <c r="J152" s="5">
        <f>SUM(J143:J150)</f>
        <v>0</v>
      </c>
      <c r="K152" s="103" t="s">
        <v>636</v>
      </c>
      <c r="L152" s="98"/>
    </row>
    <row r="153" spans="1:12" ht="15.75" customHeight="1" thickBot="1" x14ac:dyDescent="0.25">
      <c r="A153" s="98"/>
      <c r="B153" s="98"/>
      <c r="C153" s="98"/>
      <c r="D153" s="98"/>
      <c r="E153" s="98"/>
      <c r="F153" s="125"/>
      <c r="G153" s="98"/>
      <c r="H153" s="98"/>
      <c r="I153" s="98"/>
      <c r="J153" s="125"/>
      <c r="K153" s="103"/>
      <c r="L153" s="98"/>
    </row>
    <row r="154" spans="1:12" ht="15" customHeight="1" x14ac:dyDescent="0.2">
      <c r="A154" s="98"/>
      <c r="B154" s="98"/>
      <c r="C154" s="98"/>
      <c r="D154" s="98"/>
      <c r="E154" s="98"/>
      <c r="F154" s="125"/>
      <c r="G154" s="98"/>
      <c r="H154" s="738" t="s">
        <v>637</v>
      </c>
      <c r="I154" s="739"/>
      <c r="J154" s="105"/>
      <c r="K154" s="103"/>
      <c r="L154" s="98"/>
    </row>
    <row r="155" spans="1:12" ht="15" customHeight="1" thickBot="1" x14ac:dyDescent="0.25">
      <c r="A155" s="98"/>
      <c r="B155" s="98"/>
      <c r="C155" s="98"/>
      <c r="D155" s="98"/>
      <c r="E155" s="98"/>
      <c r="F155" s="125"/>
      <c r="G155" s="98"/>
      <c r="H155" s="740" t="s">
        <v>638</v>
      </c>
      <c r="I155" s="741"/>
      <c r="J155" s="5">
        <f>'農業行政費(1)'!K9+'農業行政費(1)'!K17+'農業行政費(1)'!K25+'農業行政費(1)'!K35+'農業行政費(1)'!K43+'農業行政費(1)'!K53+'農業行政費(1)'!K61+'農業行政費(1)'!K69+'農業行政費(1)'!K79+'農業行政費(1)'!K88+'農業行政費(1)'!K96+J21+J43+J65+J87+J109+J121+J137+J152</f>
        <v>0</v>
      </c>
      <c r="K155" s="103" t="s">
        <v>42</v>
      </c>
      <c r="L155" s="98"/>
    </row>
  </sheetData>
  <customSheetViews>
    <customSheetView guid="{0BABB45E-2E04-4EF9-B6DB-A3C90737BC1D}" showPageBreaks="1" showGridLines="0" printArea="1" view="pageBreakPreview">
      <selection activeCell="P20" sqref="P20"/>
      <pageMargins left="0" right="0" top="0" bottom="0" header="0" footer="0"/>
      <headerFooter alignWithMargins="0"/>
    </customSheetView>
    <customSheetView guid="{51EA80E5-8A40-457F-BD3B-5254392D47AE}" showPageBreaks="1" showGridLines="0" printArea="1" view="pageBreakPreview" topLeftCell="A105">
      <selection activeCell="H148" sqref="H148:I148"/>
      <pageMargins left="0" right="0" top="0" bottom="0" header="0" footer="0"/>
      <headerFooter alignWithMargins="0"/>
    </customSheetView>
    <customSheetView guid="{69464F70-16F9-4136-87AF-D70A02C3B76C}" showPageBreaks="1" showGridLines="0" printArea="1" view="pageBreakPreview" topLeftCell="A105">
      <selection activeCell="H148" sqref="H148:I148"/>
      <pageMargins left="0" right="0" top="0" bottom="0" header="0" footer="0"/>
      <headerFooter alignWithMargins="0"/>
    </customSheetView>
    <customSheetView guid="{D2B5EC5D-6E54-47E5-91DA-BD5989BD188A}" showPageBreaks="1" showGridLines="0" printArea="1" view="pageBreakPreview" topLeftCell="A43">
      <selection activeCell="M65" sqref="M65"/>
      <pageMargins left="0" right="0" top="0" bottom="0" header="0" footer="0"/>
      <headerFooter alignWithMargins="0"/>
    </customSheetView>
    <customSheetView guid="{7638A293-2517-4C0E-9B00-4D7C5CE7FD01}" showPageBreaks="1" showGridLines="0" printArea="1" view="pageBreakPreview">
      <selection activeCell="P20" sqref="P20"/>
      <pageMargins left="0" right="0" top="0" bottom="0" header="0" footer="0"/>
      <headerFooter alignWithMargins="0"/>
    </customSheetView>
    <customSheetView guid="{52797262-6142-4579-A585-EF778AE1B777}" showPageBreaks="1" showGridLines="0" printArea="1" view="pageBreakPreview">
      <selection activeCell="P20" sqref="P20"/>
      <pageMargins left="0" right="0" top="0" bottom="0" header="0" footer="0"/>
      <headerFooter alignWithMargins="0"/>
    </customSheetView>
    <customSheetView guid="{88309E32-0F84-4306-A278-4798D3F83810}" showPageBreaks="1" showGridLines="0" printArea="1" view="pageBreakPreview">
      <selection activeCell="P20" sqref="P20"/>
      <pageMargins left="0" right="0" top="0" bottom="0" header="0" footer="0"/>
      <headerFooter alignWithMargins="0"/>
    </customSheetView>
    <customSheetView guid="{82097881-6F01-409B-9626-09347A86C944}" showPageBreaks="1" showGridLines="0" printArea="1" view="pageBreakPreview">
      <selection activeCell="P20" sqref="P20"/>
      <pageMargins left="0" right="0" top="0" bottom="0" header="0" footer="0"/>
      <headerFooter alignWithMargins="0"/>
    </customSheetView>
    <customSheetView guid="{C4E6220D-41C8-40B2-AF0A-6EEC54FEFC3B}" showPageBreaks="1" showGridLines="0" printArea="1" view="pageBreakPreview">
      <selection sqref="A1:B1"/>
      <pageMargins left="0" right="0" top="0" bottom="0" header="0" footer="0"/>
      <headerFooter alignWithMargins="0"/>
    </customSheetView>
    <customSheetView guid="{67812C5A-1D79-4D20-9561-724B7A740687}" showPageBreaks="1" showGridLines="0" printArea="1" view="pageBreakPreview">
      <selection sqref="A1:B1"/>
      <pageMargins left="0" right="0" top="0" bottom="0" header="0" footer="0"/>
      <headerFooter alignWithMargins="0"/>
    </customSheetView>
    <customSheetView guid="{C437A408-6157-48A1-8109-95F4DC2109CD}" showPageBreaks="1" showGridLines="0" printArea="1" view="pageBreakPreview">
      <selection sqref="A1:B1"/>
      <pageMargins left="0" right="0" top="0" bottom="0" header="0" footer="0"/>
      <headerFooter alignWithMargins="0"/>
    </customSheetView>
    <customSheetView guid="{A9FD053A-4046-4DCB-BFF9-69FBE35E214B}" showPageBreaks="1" showGridLines="0" printArea="1" view="pageBreakPreview">
      <selection sqref="A1:B1"/>
      <pageMargins left="0" right="0" top="0" bottom="0" header="0" footer="0"/>
      <headerFooter alignWithMargins="0"/>
    </customSheetView>
    <customSheetView guid="{8D42FC69-A302-4509-9149-10B34FBDD5FD}" showPageBreaks="1" showGridLines="0" printArea="1" view="pageBreakPreview">
      <selection sqref="A1:B1"/>
      <pageMargins left="0" right="0" top="0" bottom="0" header="0" footer="0"/>
      <headerFooter alignWithMargins="0"/>
    </customSheetView>
    <customSheetView guid="{ABA71FD7-2F20-4D89-9682-086673B2D428}" showPageBreaks="1" showGridLines="0" printArea="1" view="pageBreakPreview">
      <pageMargins left="0" right="0" top="0" bottom="0" header="0" footer="0"/>
      <headerFooter alignWithMargins="0"/>
    </customSheetView>
    <customSheetView guid="{28B27DAA-D495-4FE0-A4B0-318BBC5296C8}" showPageBreaks="1" showGridLines="0" printArea="1" view="pageBreakPreview">
      <selection sqref="A1:B1"/>
      <pageMargins left="0" right="0" top="0" bottom="0" header="0" footer="0"/>
      <headerFooter alignWithMargins="0"/>
    </customSheetView>
    <customSheetView guid="{E39192D6-5293-4E96-A0BA-106405229387}" showPageBreaks="1" showGridLines="0" printArea="1" view="pageBreakPreview">
      <selection sqref="A1:B1"/>
      <pageMargins left="0" right="0" top="0" bottom="0" header="0" footer="0"/>
      <headerFooter alignWithMargins="0"/>
    </customSheetView>
    <customSheetView guid="{B0D27BBA-DB06-47F7-8459-5413A1184B9F}" showPageBreaks="1" showGridLines="0" printArea="1" view="pageBreakPreview">
      <selection sqref="A1:B1"/>
      <pageMargins left="0" right="0" top="0" bottom="0" header="0" footer="0"/>
      <headerFooter alignWithMargins="0"/>
    </customSheetView>
    <customSheetView guid="{5F692ADD-693B-4092-83D3-FB87A19A0587}" showPageBreaks="1" showGridLines="0" printArea="1" view="pageBreakPreview" topLeftCell="A22">
      <selection activeCell="M65" sqref="M65"/>
      <pageMargins left="0" right="0" top="0" bottom="0" header="0" footer="0"/>
      <headerFooter alignWithMargins="0"/>
    </customSheetView>
  </customSheetViews>
  <mergeCells count="129">
    <mergeCell ref="D128:E128"/>
    <mergeCell ref="H136:I136"/>
    <mergeCell ref="H137:I137"/>
    <mergeCell ref="D143:E143"/>
    <mergeCell ref="D146:E146"/>
    <mergeCell ref="H155:I155"/>
    <mergeCell ref="D144:E144"/>
    <mergeCell ref="D145:E145"/>
    <mergeCell ref="H151:I151"/>
    <mergeCell ref="D148:E148"/>
    <mergeCell ref="H154:I154"/>
    <mergeCell ref="H152:I152"/>
    <mergeCell ref="D147:E147"/>
    <mergeCell ref="D150:E150"/>
    <mergeCell ref="D149:E149"/>
    <mergeCell ref="B141:C141"/>
    <mergeCell ref="D135:E135"/>
    <mergeCell ref="D134:E134"/>
    <mergeCell ref="D129:E129"/>
    <mergeCell ref="D141:E141"/>
    <mergeCell ref="D130:E130"/>
    <mergeCell ref="D131:E131"/>
    <mergeCell ref="D132:E132"/>
    <mergeCell ref="D133:E133"/>
    <mergeCell ref="H87:I87"/>
    <mergeCell ref="B91:C91"/>
    <mergeCell ref="D91:E91"/>
    <mergeCell ref="B126:C126"/>
    <mergeCell ref="D126:E126"/>
    <mergeCell ref="H108:I108"/>
    <mergeCell ref="H109:I109"/>
    <mergeCell ref="D106:E106"/>
    <mergeCell ref="D93:E93"/>
    <mergeCell ref="D94:E94"/>
    <mergeCell ref="D95:E95"/>
    <mergeCell ref="D96:E96"/>
    <mergeCell ref="D97:E97"/>
    <mergeCell ref="D98:E98"/>
    <mergeCell ref="D99:E99"/>
    <mergeCell ref="D100:E100"/>
    <mergeCell ref="D101:E101"/>
    <mergeCell ref="D102:E102"/>
    <mergeCell ref="D103:E103"/>
    <mergeCell ref="B114:C114"/>
    <mergeCell ref="D114:E114"/>
    <mergeCell ref="D116:E116"/>
    <mergeCell ref="H121:I121"/>
    <mergeCell ref="H120:I120"/>
    <mergeCell ref="H65:I65"/>
    <mergeCell ref="B69:C69"/>
    <mergeCell ref="D69:E69"/>
    <mergeCell ref="H86:I86"/>
    <mergeCell ref="D73:E73"/>
    <mergeCell ref="D74:E74"/>
    <mergeCell ref="D75:E75"/>
    <mergeCell ref="D76:E76"/>
    <mergeCell ref="D77:E77"/>
    <mergeCell ref="D78:E78"/>
    <mergeCell ref="D79:E79"/>
    <mergeCell ref="D80:E80"/>
    <mergeCell ref="D81:E81"/>
    <mergeCell ref="D82:E82"/>
    <mergeCell ref="D83:E83"/>
    <mergeCell ref="D84:E84"/>
    <mergeCell ref="D71:E71"/>
    <mergeCell ref="D72:E72"/>
    <mergeCell ref="H43:I43"/>
    <mergeCell ref="D59:E59"/>
    <mergeCell ref="D60:E60"/>
    <mergeCell ref="D54:E54"/>
    <mergeCell ref="D55:E55"/>
    <mergeCell ref="D56:E56"/>
    <mergeCell ref="D57:E57"/>
    <mergeCell ref="D58:E58"/>
    <mergeCell ref="D61:E61"/>
    <mergeCell ref="H42:I42"/>
    <mergeCell ref="D40:E40"/>
    <mergeCell ref="H64:I64"/>
    <mergeCell ref="D49:E49"/>
    <mergeCell ref="D50:E50"/>
    <mergeCell ref="D51:E51"/>
    <mergeCell ref="D52:E52"/>
    <mergeCell ref="B3:C3"/>
    <mergeCell ref="D3:E3"/>
    <mergeCell ref="D5:E5"/>
    <mergeCell ref="D6:E6"/>
    <mergeCell ref="D7:E7"/>
    <mergeCell ref="D8:E8"/>
    <mergeCell ref="D13:E13"/>
    <mergeCell ref="D9:E9"/>
    <mergeCell ref="D10:E10"/>
    <mergeCell ref="D11:E11"/>
    <mergeCell ref="B25:C25"/>
    <mergeCell ref="D25:E25"/>
    <mergeCell ref="D38:E38"/>
    <mergeCell ref="D27:E27"/>
    <mergeCell ref="D28:E28"/>
    <mergeCell ref="B47:C47"/>
    <mergeCell ref="D47:E47"/>
    <mergeCell ref="H20:I20"/>
    <mergeCell ref="D12:E12"/>
    <mergeCell ref="D15:E15"/>
    <mergeCell ref="D14:E14"/>
    <mergeCell ref="D18:E18"/>
    <mergeCell ref="D16:E16"/>
    <mergeCell ref="D29:E29"/>
    <mergeCell ref="D30:E30"/>
    <mergeCell ref="D31:E31"/>
    <mergeCell ref="H21:I21"/>
    <mergeCell ref="D19:E19"/>
    <mergeCell ref="D41:E41"/>
    <mergeCell ref="D63:E63"/>
    <mergeCell ref="D85:E85"/>
    <mergeCell ref="D107:E107"/>
    <mergeCell ref="D119:E119"/>
    <mergeCell ref="D17:E17"/>
    <mergeCell ref="D62:E62"/>
    <mergeCell ref="D105:E105"/>
    <mergeCell ref="D117:E117"/>
    <mergeCell ref="D104:E104"/>
    <mergeCell ref="D118:E118"/>
    <mergeCell ref="D32:E32"/>
    <mergeCell ref="D33:E33"/>
    <mergeCell ref="D34:E34"/>
    <mergeCell ref="D35:E35"/>
    <mergeCell ref="D36:E36"/>
    <mergeCell ref="D37:E37"/>
    <mergeCell ref="D39:E39"/>
    <mergeCell ref="D53:E53"/>
  </mergeCells>
  <phoneticPr fontId="2"/>
  <pageMargins left="0.78740157480314965" right="0.78740157480314965" top="0.76" bottom="0.98425196850393704" header="0.51181102362204722" footer="0.51181102362204722"/>
  <pageSetup paperSize="9" fitToHeight="0" orientation="portrait" horizontalDpi="300" verticalDpi="300" r:id="rId1"/>
  <headerFooter alignWithMargins="0"/>
  <rowBreaks count="3" manualBreakCount="3">
    <brk id="44" max="16383" man="1"/>
    <brk id="88" max="16383" man="1"/>
    <brk id="1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7"/>
  <sheetViews>
    <sheetView showGridLines="0" view="pageBreakPreview" zoomScale="110" zoomScaleNormal="100" zoomScaleSheetLayoutView="110" workbookViewId="0">
      <selection activeCell="V48" sqref="V48"/>
    </sheetView>
  </sheetViews>
  <sheetFormatPr defaultColWidth="9" defaultRowHeight="18.75" customHeight="1" x14ac:dyDescent="0.2"/>
  <cols>
    <col min="1" max="1" width="3.90625" style="1" customWidth="1"/>
    <col min="2" max="2" width="5.90625" style="1" customWidth="1"/>
    <col min="3" max="3" width="7.453125" style="1" bestFit="1" customWidth="1"/>
    <col min="4" max="4" width="3" style="1" bestFit="1" customWidth="1"/>
    <col min="5" max="5" width="12" style="1" customWidth="1"/>
    <col min="6" max="6" width="11.90625" style="2" customWidth="1"/>
    <col min="7" max="7" width="2" style="1" bestFit="1" customWidth="1"/>
    <col min="8" max="8" width="11.90625" style="1" customWidth="1"/>
    <col min="9" max="9" width="2" style="1" bestFit="1" customWidth="1"/>
    <col min="10" max="10" width="11.90625" style="2" customWidth="1"/>
    <col min="11" max="11" width="3" style="1" customWidth="1"/>
    <col min="12" max="12" width="4" style="1" customWidth="1"/>
    <col min="13" max="256" width="9" style="1"/>
    <col min="257" max="257" width="3.90625" style="1" customWidth="1"/>
    <col min="258" max="258" width="5.90625" style="1" customWidth="1"/>
    <col min="259" max="259" width="7.453125" style="1" bestFit="1" customWidth="1"/>
    <col min="260" max="260" width="3" style="1" bestFit="1" customWidth="1"/>
    <col min="261" max="261" width="12" style="1" customWidth="1"/>
    <col min="262" max="262" width="11.90625" style="1" customWidth="1"/>
    <col min="263" max="263" width="2" style="1" bestFit="1" customWidth="1"/>
    <col min="264" max="264" width="11.90625" style="1" customWidth="1"/>
    <col min="265" max="265" width="2" style="1" bestFit="1" customWidth="1"/>
    <col min="266" max="266" width="11.90625" style="1" customWidth="1"/>
    <col min="267" max="267" width="3" style="1" customWidth="1"/>
    <col min="268" max="268" width="4" style="1" customWidth="1"/>
    <col min="269" max="512" width="9" style="1"/>
    <col min="513" max="513" width="3.90625" style="1" customWidth="1"/>
    <col min="514" max="514" width="5.90625" style="1" customWidth="1"/>
    <col min="515" max="515" width="7.453125" style="1" bestFit="1" customWidth="1"/>
    <col min="516" max="516" width="3" style="1" bestFit="1" customWidth="1"/>
    <col min="517" max="517" width="12" style="1" customWidth="1"/>
    <col min="518" max="518" width="11.90625" style="1" customWidth="1"/>
    <col min="519" max="519" width="2" style="1" bestFit="1" customWidth="1"/>
    <col min="520" max="520" width="11.90625" style="1" customWidth="1"/>
    <col min="521" max="521" width="2" style="1" bestFit="1" customWidth="1"/>
    <col min="522" max="522" width="11.90625" style="1" customWidth="1"/>
    <col min="523" max="523" width="3" style="1" customWidth="1"/>
    <col min="524" max="524" width="4" style="1" customWidth="1"/>
    <col min="525" max="768" width="9" style="1"/>
    <col min="769" max="769" width="3.90625" style="1" customWidth="1"/>
    <col min="770" max="770" width="5.90625" style="1" customWidth="1"/>
    <col min="771" max="771" width="7.453125" style="1" bestFit="1" customWidth="1"/>
    <col min="772" max="772" width="3" style="1" bestFit="1" customWidth="1"/>
    <col min="773" max="773" width="12" style="1" customWidth="1"/>
    <col min="774" max="774" width="11.90625" style="1" customWidth="1"/>
    <col min="775" max="775" width="2" style="1" bestFit="1" customWidth="1"/>
    <col min="776" max="776" width="11.90625" style="1" customWidth="1"/>
    <col min="777" max="777" width="2" style="1" bestFit="1" customWidth="1"/>
    <col min="778" max="778" width="11.90625" style="1" customWidth="1"/>
    <col min="779" max="779" width="3" style="1" customWidth="1"/>
    <col min="780" max="780" width="4" style="1" customWidth="1"/>
    <col min="781" max="1024" width="9" style="1"/>
    <col min="1025" max="1025" width="3.90625" style="1" customWidth="1"/>
    <col min="1026" max="1026" width="5.90625" style="1" customWidth="1"/>
    <col min="1027" max="1027" width="7.453125" style="1" bestFit="1" customWidth="1"/>
    <col min="1028" max="1028" width="3" style="1" bestFit="1" customWidth="1"/>
    <col min="1029" max="1029" width="12" style="1" customWidth="1"/>
    <col min="1030" max="1030" width="11.90625" style="1" customWidth="1"/>
    <col min="1031" max="1031" width="2" style="1" bestFit="1" customWidth="1"/>
    <col min="1032" max="1032" width="11.90625" style="1" customWidth="1"/>
    <col min="1033" max="1033" width="2" style="1" bestFit="1" customWidth="1"/>
    <col min="1034" max="1034" width="11.90625" style="1" customWidth="1"/>
    <col min="1035" max="1035" width="3" style="1" customWidth="1"/>
    <col min="1036" max="1036" width="4" style="1" customWidth="1"/>
    <col min="1037" max="1280" width="9" style="1"/>
    <col min="1281" max="1281" width="3.90625" style="1" customWidth="1"/>
    <col min="1282" max="1282" width="5.90625" style="1" customWidth="1"/>
    <col min="1283" max="1283" width="7.453125" style="1" bestFit="1" customWidth="1"/>
    <col min="1284" max="1284" width="3" style="1" bestFit="1" customWidth="1"/>
    <col min="1285" max="1285" width="12" style="1" customWidth="1"/>
    <col min="1286" max="1286" width="11.90625" style="1" customWidth="1"/>
    <col min="1287" max="1287" width="2" style="1" bestFit="1" customWidth="1"/>
    <col min="1288" max="1288" width="11.90625" style="1" customWidth="1"/>
    <col min="1289" max="1289" width="2" style="1" bestFit="1" customWidth="1"/>
    <col min="1290" max="1290" width="11.90625" style="1" customWidth="1"/>
    <col min="1291" max="1291" width="3" style="1" customWidth="1"/>
    <col min="1292" max="1292" width="4" style="1" customWidth="1"/>
    <col min="1293" max="1536" width="9" style="1"/>
    <col min="1537" max="1537" width="3.90625" style="1" customWidth="1"/>
    <col min="1538" max="1538" width="5.90625" style="1" customWidth="1"/>
    <col min="1539" max="1539" width="7.453125" style="1" bestFit="1" customWidth="1"/>
    <col min="1540" max="1540" width="3" style="1" bestFit="1" customWidth="1"/>
    <col min="1541" max="1541" width="12" style="1" customWidth="1"/>
    <col min="1542" max="1542" width="11.90625" style="1" customWidth="1"/>
    <col min="1543" max="1543" width="2" style="1" bestFit="1" customWidth="1"/>
    <col min="1544" max="1544" width="11.90625" style="1" customWidth="1"/>
    <col min="1545" max="1545" width="2" style="1" bestFit="1" customWidth="1"/>
    <col min="1546" max="1546" width="11.90625" style="1" customWidth="1"/>
    <col min="1547" max="1547" width="3" style="1" customWidth="1"/>
    <col min="1548" max="1548" width="4" style="1" customWidth="1"/>
    <col min="1549" max="1792" width="9" style="1"/>
    <col min="1793" max="1793" width="3.90625" style="1" customWidth="1"/>
    <col min="1794" max="1794" width="5.90625" style="1" customWidth="1"/>
    <col min="1795" max="1795" width="7.453125" style="1" bestFit="1" customWidth="1"/>
    <col min="1796" max="1796" width="3" style="1" bestFit="1" customWidth="1"/>
    <col min="1797" max="1797" width="12" style="1" customWidth="1"/>
    <col min="1798" max="1798" width="11.90625" style="1" customWidth="1"/>
    <col min="1799" max="1799" width="2" style="1" bestFit="1" customWidth="1"/>
    <col min="1800" max="1800" width="11.90625" style="1" customWidth="1"/>
    <col min="1801" max="1801" width="2" style="1" bestFit="1" customWidth="1"/>
    <col min="1802" max="1802" width="11.90625" style="1" customWidth="1"/>
    <col min="1803" max="1803" width="3" style="1" customWidth="1"/>
    <col min="1804" max="1804" width="4" style="1" customWidth="1"/>
    <col min="1805" max="2048" width="9" style="1"/>
    <col min="2049" max="2049" width="3.90625" style="1" customWidth="1"/>
    <col min="2050" max="2050" width="5.90625" style="1" customWidth="1"/>
    <col min="2051" max="2051" width="7.453125" style="1" bestFit="1" customWidth="1"/>
    <col min="2052" max="2052" width="3" style="1" bestFit="1" customWidth="1"/>
    <col min="2053" max="2053" width="12" style="1" customWidth="1"/>
    <col min="2054" max="2054" width="11.90625" style="1" customWidth="1"/>
    <col min="2055" max="2055" width="2" style="1" bestFit="1" customWidth="1"/>
    <col min="2056" max="2056" width="11.90625" style="1" customWidth="1"/>
    <col min="2057" max="2057" width="2" style="1" bestFit="1" customWidth="1"/>
    <col min="2058" max="2058" width="11.90625" style="1" customWidth="1"/>
    <col min="2059" max="2059" width="3" style="1" customWidth="1"/>
    <col min="2060" max="2060" width="4" style="1" customWidth="1"/>
    <col min="2061" max="2304" width="9" style="1"/>
    <col min="2305" max="2305" width="3.90625" style="1" customWidth="1"/>
    <col min="2306" max="2306" width="5.90625" style="1" customWidth="1"/>
    <col min="2307" max="2307" width="7.453125" style="1" bestFit="1" customWidth="1"/>
    <col min="2308" max="2308" width="3" style="1" bestFit="1" customWidth="1"/>
    <col min="2309" max="2309" width="12" style="1" customWidth="1"/>
    <col min="2310" max="2310" width="11.90625" style="1" customWidth="1"/>
    <col min="2311" max="2311" width="2" style="1" bestFit="1" customWidth="1"/>
    <col min="2312" max="2312" width="11.90625" style="1" customWidth="1"/>
    <col min="2313" max="2313" width="2" style="1" bestFit="1" customWidth="1"/>
    <col min="2314" max="2314" width="11.90625" style="1" customWidth="1"/>
    <col min="2315" max="2315" width="3" style="1" customWidth="1"/>
    <col min="2316" max="2316" width="4" style="1" customWidth="1"/>
    <col min="2317" max="2560" width="9" style="1"/>
    <col min="2561" max="2561" width="3.90625" style="1" customWidth="1"/>
    <col min="2562" max="2562" width="5.90625" style="1" customWidth="1"/>
    <col min="2563" max="2563" width="7.453125" style="1" bestFit="1" customWidth="1"/>
    <col min="2564" max="2564" width="3" style="1" bestFit="1" customWidth="1"/>
    <col min="2565" max="2565" width="12" style="1" customWidth="1"/>
    <col min="2566" max="2566" width="11.90625" style="1" customWidth="1"/>
    <col min="2567" max="2567" width="2" style="1" bestFit="1" customWidth="1"/>
    <col min="2568" max="2568" width="11.90625" style="1" customWidth="1"/>
    <col min="2569" max="2569" width="2" style="1" bestFit="1" customWidth="1"/>
    <col min="2570" max="2570" width="11.90625" style="1" customWidth="1"/>
    <col min="2571" max="2571" width="3" style="1" customWidth="1"/>
    <col min="2572" max="2572" width="4" style="1" customWidth="1"/>
    <col min="2573" max="2816" width="9" style="1"/>
    <col min="2817" max="2817" width="3.90625" style="1" customWidth="1"/>
    <col min="2818" max="2818" width="5.90625" style="1" customWidth="1"/>
    <col min="2819" max="2819" width="7.453125" style="1" bestFit="1" customWidth="1"/>
    <col min="2820" max="2820" width="3" style="1" bestFit="1" customWidth="1"/>
    <col min="2821" max="2821" width="12" style="1" customWidth="1"/>
    <col min="2822" max="2822" width="11.90625" style="1" customWidth="1"/>
    <col min="2823" max="2823" width="2" style="1" bestFit="1" customWidth="1"/>
    <col min="2824" max="2824" width="11.90625" style="1" customWidth="1"/>
    <col min="2825" max="2825" width="2" style="1" bestFit="1" customWidth="1"/>
    <col min="2826" max="2826" width="11.90625" style="1" customWidth="1"/>
    <col min="2827" max="2827" width="3" style="1" customWidth="1"/>
    <col min="2828" max="2828" width="4" style="1" customWidth="1"/>
    <col min="2829" max="3072" width="9" style="1"/>
    <col min="3073" max="3073" width="3.90625" style="1" customWidth="1"/>
    <col min="3074" max="3074" width="5.90625" style="1" customWidth="1"/>
    <col min="3075" max="3075" width="7.453125" style="1" bestFit="1" customWidth="1"/>
    <col min="3076" max="3076" width="3" style="1" bestFit="1" customWidth="1"/>
    <col min="3077" max="3077" width="12" style="1" customWidth="1"/>
    <col min="3078" max="3078" width="11.90625" style="1" customWidth="1"/>
    <col min="3079" max="3079" width="2" style="1" bestFit="1" customWidth="1"/>
    <col min="3080" max="3080" width="11.90625" style="1" customWidth="1"/>
    <col min="3081" max="3081" width="2" style="1" bestFit="1" customWidth="1"/>
    <col min="3082" max="3082" width="11.90625" style="1" customWidth="1"/>
    <col min="3083" max="3083" width="3" style="1" customWidth="1"/>
    <col min="3084" max="3084" width="4" style="1" customWidth="1"/>
    <col min="3085" max="3328" width="9" style="1"/>
    <col min="3329" max="3329" width="3.90625" style="1" customWidth="1"/>
    <col min="3330" max="3330" width="5.90625" style="1" customWidth="1"/>
    <col min="3331" max="3331" width="7.453125" style="1" bestFit="1" customWidth="1"/>
    <col min="3332" max="3332" width="3" style="1" bestFit="1" customWidth="1"/>
    <col min="3333" max="3333" width="12" style="1" customWidth="1"/>
    <col min="3334" max="3334" width="11.90625" style="1" customWidth="1"/>
    <col min="3335" max="3335" width="2" style="1" bestFit="1" customWidth="1"/>
    <col min="3336" max="3336" width="11.90625" style="1" customWidth="1"/>
    <col min="3337" max="3337" width="2" style="1" bestFit="1" customWidth="1"/>
    <col min="3338" max="3338" width="11.90625" style="1" customWidth="1"/>
    <col min="3339" max="3339" width="3" style="1" customWidth="1"/>
    <col min="3340" max="3340" width="4" style="1" customWidth="1"/>
    <col min="3341" max="3584" width="9" style="1"/>
    <col min="3585" max="3585" width="3.90625" style="1" customWidth="1"/>
    <col min="3586" max="3586" width="5.90625" style="1" customWidth="1"/>
    <col min="3587" max="3587" width="7.453125" style="1" bestFit="1" customWidth="1"/>
    <col min="3588" max="3588" width="3" style="1" bestFit="1" customWidth="1"/>
    <col min="3589" max="3589" width="12" style="1" customWidth="1"/>
    <col min="3590" max="3590" width="11.90625" style="1" customWidth="1"/>
    <col min="3591" max="3591" width="2" style="1" bestFit="1" customWidth="1"/>
    <col min="3592" max="3592" width="11.90625" style="1" customWidth="1"/>
    <col min="3593" max="3593" width="2" style="1" bestFit="1" customWidth="1"/>
    <col min="3594" max="3594" width="11.90625" style="1" customWidth="1"/>
    <col min="3595" max="3595" width="3" style="1" customWidth="1"/>
    <col min="3596" max="3596" width="4" style="1" customWidth="1"/>
    <col min="3597" max="3840" width="9" style="1"/>
    <col min="3841" max="3841" width="3.90625" style="1" customWidth="1"/>
    <col min="3842" max="3842" width="5.90625" style="1" customWidth="1"/>
    <col min="3843" max="3843" width="7.453125" style="1" bestFit="1" customWidth="1"/>
    <col min="3844" max="3844" width="3" style="1" bestFit="1" customWidth="1"/>
    <col min="3845" max="3845" width="12" style="1" customWidth="1"/>
    <col min="3846" max="3846" width="11.90625" style="1" customWidth="1"/>
    <col min="3847" max="3847" width="2" style="1" bestFit="1" customWidth="1"/>
    <col min="3848" max="3848" width="11.90625" style="1" customWidth="1"/>
    <col min="3849" max="3849" width="2" style="1" bestFit="1" customWidth="1"/>
    <col min="3850" max="3850" width="11.90625" style="1" customWidth="1"/>
    <col min="3851" max="3851" width="3" style="1" customWidth="1"/>
    <col min="3852" max="3852" width="4" style="1" customWidth="1"/>
    <col min="3853" max="4096" width="9" style="1"/>
    <col min="4097" max="4097" width="3.90625" style="1" customWidth="1"/>
    <col min="4098" max="4098" width="5.90625" style="1" customWidth="1"/>
    <col min="4099" max="4099" width="7.453125" style="1" bestFit="1" customWidth="1"/>
    <col min="4100" max="4100" width="3" style="1" bestFit="1" customWidth="1"/>
    <col min="4101" max="4101" width="12" style="1" customWidth="1"/>
    <col min="4102" max="4102" width="11.90625" style="1" customWidth="1"/>
    <col min="4103" max="4103" width="2" style="1" bestFit="1" customWidth="1"/>
    <col min="4104" max="4104" width="11.90625" style="1" customWidth="1"/>
    <col min="4105" max="4105" width="2" style="1" bestFit="1" customWidth="1"/>
    <col min="4106" max="4106" width="11.90625" style="1" customWidth="1"/>
    <col min="4107" max="4107" width="3" style="1" customWidth="1"/>
    <col min="4108" max="4108" width="4" style="1" customWidth="1"/>
    <col min="4109" max="4352" width="9" style="1"/>
    <col min="4353" max="4353" width="3.90625" style="1" customWidth="1"/>
    <col min="4354" max="4354" width="5.90625" style="1" customWidth="1"/>
    <col min="4355" max="4355" width="7.453125" style="1" bestFit="1" customWidth="1"/>
    <col min="4356" max="4356" width="3" style="1" bestFit="1" customWidth="1"/>
    <col min="4357" max="4357" width="12" style="1" customWidth="1"/>
    <col min="4358" max="4358" width="11.90625" style="1" customWidth="1"/>
    <col min="4359" max="4359" width="2" style="1" bestFit="1" customWidth="1"/>
    <col min="4360" max="4360" width="11.90625" style="1" customWidth="1"/>
    <col min="4361" max="4361" width="2" style="1" bestFit="1" customWidth="1"/>
    <col min="4362" max="4362" width="11.90625" style="1" customWidth="1"/>
    <col min="4363" max="4363" width="3" style="1" customWidth="1"/>
    <col min="4364" max="4364" width="4" style="1" customWidth="1"/>
    <col min="4365" max="4608" width="9" style="1"/>
    <col min="4609" max="4609" width="3.90625" style="1" customWidth="1"/>
    <col min="4610" max="4610" width="5.90625" style="1" customWidth="1"/>
    <col min="4611" max="4611" width="7.453125" style="1" bestFit="1" customWidth="1"/>
    <col min="4612" max="4612" width="3" style="1" bestFit="1" customWidth="1"/>
    <col min="4613" max="4613" width="12" style="1" customWidth="1"/>
    <col min="4614" max="4614" width="11.90625" style="1" customWidth="1"/>
    <col min="4615" max="4615" width="2" style="1" bestFit="1" customWidth="1"/>
    <col min="4616" max="4616" width="11.90625" style="1" customWidth="1"/>
    <col min="4617" max="4617" width="2" style="1" bestFit="1" customWidth="1"/>
    <col min="4618" max="4618" width="11.90625" style="1" customWidth="1"/>
    <col min="4619" max="4619" width="3" style="1" customWidth="1"/>
    <col min="4620" max="4620" width="4" style="1" customWidth="1"/>
    <col min="4621" max="4864" width="9" style="1"/>
    <col min="4865" max="4865" width="3.90625" style="1" customWidth="1"/>
    <col min="4866" max="4866" width="5.90625" style="1" customWidth="1"/>
    <col min="4867" max="4867" width="7.453125" style="1" bestFit="1" customWidth="1"/>
    <col min="4868" max="4868" width="3" style="1" bestFit="1" customWidth="1"/>
    <col min="4869" max="4869" width="12" style="1" customWidth="1"/>
    <col min="4870" max="4870" width="11.90625" style="1" customWidth="1"/>
    <col min="4871" max="4871" width="2" style="1" bestFit="1" customWidth="1"/>
    <col min="4872" max="4872" width="11.90625" style="1" customWidth="1"/>
    <col min="4873" max="4873" width="2" style="1" bestFit="1" customWidth="1"/>
    <col min="4874" max="4874" width="11.90625" style="1" customWidth="1"/>
    <col min="4875" max="4875" width="3" style="1" customWidth="1"/>
    <col min="4876" max="4876" width="4" style="1" customWidth="1"/>
    <col min="4877" max="5120" width="9" style="1"/>
    <col min="5121" max="5121" width="3.90625" style="1" customWidth="1"/>
    <col min="5122" max="5122" width="5.90625" style="1" customWidth="1"/>
    <col min="5123" max="5123" width="7.453125" style="1" bestFit="1" customWidth="1"/>
    <col min="5124" max="5124" width="3" style="1" bestFit="1" customWidth="1"/>
    <col min="5125" max="5125" width="12" style="1" customWidth="1"/>
    <col min="5126" max="5126" width="11.90625" style="1" customWidth="1"/>
    <col min="5127" max="5127" width="2" style="1" bestFit="1" customWidth="1"/>
    <col min="5128" max="5128" width="11.90625" style="1" customWidth="1"/>
    <col min="5129" max="5129" width="2" style="1" bestFit="1" customWidth="1"/>
    <col min="5130" max="5130" width="11.90625" style="1" customWidth="1"/>
    <col min="5131" max="5131" width="3" style="1" customWidth="1"/>
    <col min="5132" max="5132" width="4" style="1" customWidth="1"/>
    <col min="5133" max="5376" width="9" style="1"/>
    <col min="5377" max="5377" width="3.90625" style="1" customWidth="1"/>
    <col min="5378" max="5378" width="5.90625" style="1" customWidth="1"/>
    <col min="5379" max="5379" width="7.453125" style="1" bestFit="1" customWidth="1"/>
    <col min="5380" max="5380" width="3" style="1" bestFit="1" customWidth="1"/>
    <col min="5381" max="5381" width="12" style="1" customWidth="1"/>
    <col min="5382" max="5382" width="11.90625" style="1" customWidth="1"/>
    <col min="5383" max="5383" width="2" style="1" bestFit="1" customWidth="1"/>
    <col min="5384" max="5384" width="11.90625" style="1" customWidth="1"/>
    <col min="5385" max="5385" width="2" style="1" bestFit="1" customWidth="1"/>
    <col min="5386" max="5386" width="11.90625" style="1" customWidth="1"/>
    <col min="5387" max="5387" width="3" style="1" customWidth="1"/>
    <col min="5388" max="5388" width="4" style="1" customWidth="1"/>
    <col min="5389" max="5632" width="9" style="1"/>
    <col min="5633" max="5633" width="3.90625" style="1" customWidth="1"/>
    <col min="5634" max="5634" width="5.90625" style="1" customWidth="1"/>
    <col min="5635" max="5635" width="7.453125" style="1" bestFit="1" customWidth="1"/>
    <col min="5636" max="5636" width="3" style="1" bestFit="1" customWidth="1"/>
    <col min="5637" max="5637" width="12" style="1" customWidth="1"/>
    <col min="5638" max="5638" width="11.90625" style="1" customWidth="1"/>
    <col min="5639" max="5639" width="2" style="1" bestFit="1" customWidth="1"/>
    <col min="5640" max="5640" width="11.90625" style="1" customWidth="1"/>
    <col min="5641" max="5641" width="2" style="1" bestFit="1" customWidth="1"/>
    <col min="5642" max="5642" width="11.90625" style="1" customWidth="1"/>
    <col min="5643" max="5643" width="3" style="1" customWidth="1"/>
    <col min="5644" max="5644" width="4" style="1" customWidth="1"/>
    <col min="5645" max="5888" width="9" style="1"/>
    <col min="5889" max="5889" width="3.90625" style="1" customWidth="1"/>
    <col min="5890" max="5890" width="5.90625" style="1" customWidth="1"/>
    <col min="5891" max="5891" width="7.453125" style="1" bestFit="1" customWidth="1"/>
    <col min="5892" max="5892" width="3" style="1" bestFit="1" customWidth="1"/>
    <col min="5893" max="5893" width="12" style="1" customWidth="1"/>
    <col min="5894" max="5894" width="11.90625" style="1" customWidth="1"/>
    <col min="5895" max="5895" width="2" style="1" bestFit="1" customWidth="1"/>
    <col min="5896" max="5896" width="11.90625" style="1" customWidth="1"/>
    <col min="5897" max="5897" width="2" style="1" bestFit="1" customWidth="1"/>
    <col min="5898" max="5898" width="11.90625" style="1" customWidth="1"/>
    <col min="5899" max="5899" width="3" style="1" customWidth="1"/>
    <col min="5900" max="5900" width="4" style="1" customWidth="1"/>
    <col min="5901" max="6144" width="9" style="1"/>
    <col min="6145" max="6145" width="3.90625" style="1" customWidth="1"/>
    <col min="6146" max="6146" width="5.90625" style="1" customWidth="1"/>
    <col min="6147" max="6147" width="7.453125" style="1" bestFit="1" customWidth="1"/>
    <col min="6148" max="6148" width="3" style="1" bestFit="1" customWidth="1"/>
    <col min="6149" max="6149" width="12" style="1" customWidth="1"/>
    <col min="6150" max="6150" width="11.90625" style="1" customWidth="1"/>
    <col min="6151" max="6151" width="2" style="1" bestFit="1" customWidth="1"/>
    <col min="6152" max="6152" width="11.90625" style="1" customWidth="1"/>
    <col min="6153" max="6153" width="2" style="1" bestFit="1" customWidth="1"/>
    <col min="6154" max="6154" width="11.90625" style="1" customWidth="1"/>
    <col min="6155" max="6155" width="3" style="1" customWidth="1"/>
    <col min="6156" max="6156" width="4" style="1" customWidth="1"/>
    <col min="6157" max="6400" width="9" style="1"/>
    <col min="6401" max="6401" width="3.90625" style="1" customWidth="1"/>
    <col min="6402" max="6402" width="5.90625" style="1" customWidth="1"/>
    <col min="6403" max="6403" width="7.453125" style="1" bestFit="1" customWidth="1"/>
    <col min="6404" max="6404" width="3" style="1" bestFit="1" customWidth="1"/>
    <col min="6405" max="6405" width="12" style="1" customWidth="1"/>
    <col min="6406" max="6406" width="11.90625" style="1" customWidth="1"/>
    <col min="6407" max="6407" width="2" style="1" bestFit="1" customWidth="1"/>
    <col min="6408" max="6408" width="11.90625" style="1" customWidth="1"/>
    <col min="6409" max="6409" width="2" style="1" bestFit="1" customWidth="1"/>
    <col min="6410" max="6410" width="11.90625" style="1" customWidth="1"/>
    <col min="6411" max="6411" width="3" style="1" customWidth="1"/>
    <col min="6412" max="6412" width="4" style="1" customWidth="1"/>
    <col min="6413" max="6656" width="9" style="1"/>
    <col min="6657" max="6657" width="3.90625" style="1" customWidth="1"/>
    <col min="6658" max="6658" width="5.90625" style="1" customWidth="1"/>
    <col min="6659" max="6659" width="7.453125" style="1" bestFit="1" customWidth="1"/>
    <col min="6660" max="6660" width="3" style="1" bestFit="1" customWidth="1"/>
    <col min="6661" max="6661" width="12" style="1" customWidth="1"/>
    <col min="6662" max="6662" width="11.90625" style="1" customWidth="1"/>
    <col min="6663" max="6663" width="2" style="1" bestFit="1" customWidth="1"/>
    <col min="6664" max="6664" width="11.90625" style="1" customWidth="1"/>
    <col min="6665" max="6665" width="2" style="1" bestFit="1" customWidth="1"/>
    <col min="6666" max="6666" width="11.90625" style="1" customWidth="1"/>
    <col min="6667" max="6667" width="3" style="1" customWidth="1"/>
    <col min="6668" max="6668" width="4" style="1" customWidth="1"/>
    <col min="6669" max="6912" width="9" style="1"/>
    <col min="6913" max="6913" width="3.90625" style="1" customWidth="1"/>
    <col min="6914" max="6914" width="5.90625" style="1" customWidth="1"/>
    <col min="6915" max="6915" width="7.453125" style="1" bestFit="1" customWidth="1"/>
    <col min="6916" max="6916" width="3" style="1" bestFit="1" customWidth="1"/>
    <col min="6917" max="6917" width="12" style="1" customWidth="1"/>
    <col min="6918" max="6918" width="11.90625" style="1" customWidth="1"/>
    <col min="6919" max="6919" width="2" style="1" bestFit="1" customWidth="1"/>
    <col min="6920" max="6920" width="11.90625" style="1" customWidth="1"/>
    <col min="6921" max="6921" width="2" style="1" bestFit="1" customWidth="1"/>
    <col min="6922" max="6922" width="11.90625" style="1" customWidth="1"/>
    <col min="6923" max="6923" width="3" style="1" customWidth="1"/>
    <col min="6924" max="6924" width="4" style="1" customWidth="1"/>
    <col min="6925" max="7168" width="9" style="1"/>
    <col min="7169" max="7169" width="3.90625" style="1" customWidth="1"/>
    <col min="7170" max="7170" width="5.90625" style="1" customWidth="1"/>
    <col min="7171" max="7171" width="7.453125" style="1" bestFit="1" customWidth="1"/>
    <col min="7172" max="7172" width="3" style="1" bestFit="1" customWidth="1"/>
    <col min="7173" max="7173" width="12" style="1" customWidth="1"/>
    <col min="7174" max="7174" width="11.90625" style="1" customWidth="1"/>
    <col min="7175" max="7175" width="2" style="1" bestFit="1" customWidth="1"/>
    <col min="7176" max="7176" width="11.90625" style="1" customWidth="1"/>
    <col min="7177" max="7177" width="2" style="1" bestFit="1" customWidth="1"/>
    <col min="7178" max="7178" width="11.90625" style="1" customWidth="1"/>
    <col min="7179" max="7179" width="3" style="1" customWidth="1"/>
    <col min="7180" max="7180" width="4" style="1" customWidth="1"/>
    <col min="7181" max="7424" width="9" style="1"/>
    <col min="7425" max="7425" width="3.90625" style="1" customWidth="1"/>
    <col min="7426" max="7426" width="5.90625" style="1" customWidth="1"/>
    <col min="7427" max="7427" width="7.453125" style="1" bestFit="1" customWidth="1"/>
    <col min="7428" max="7428" width="3" style="1" bestFit="1" customWidth="1"/>
    <col min="7429" max="7429" width="12" style="1" customWidth="1"/>
    <col min="7430" max="7430" width="11.90625" style="1" customWidth="1"/>
    <col min="7431" max="7431" width="2" style="1" bestFit="1" customWidth="1"/>
    <col min="7432" max="7432" width="11.90625" style="1" customWidth="1"/>
    <col min="7433" max="7433" width="2" style="1" bestFit="1" customWidth="1"/>
    <col min="7434" max="7434" width="11.90625" style="1" customWidth="1"/>
    <col min="7435" max="7435" width="3" style="1" customWidth="1"/>
    <col min="7436" max="7436" width="4" style="1" customWidth="1"/>
    <col min="7437" max="7680" width="9" style="1"/>
    <col min="7681" max="7681" width="3.90625" style="1" customWidth="1"/>
    <col min="7682" max="7682" width="5.90625" style="1" customWidth="1"/>
    <col min="7683" max="7683" width="7.453125" style="1" bestFit="1" customWidth="1"/>
    <col min="7684" max="7684" width="3" style="1" bestFit="1" customWidth="1"/>
    <col min="7685" max="7685" width="12" style="1" customWidth="1"/>
    <col min="7686" max="7686" width="11.90625" style="1" customWidth="1"/>
    <col min="7687" max="7687" width="2" style="1" bestFit="1" customWidth="1"/>
    <col min="7688" max="7688" width="11.90625" style="1" customWidth="1"/>
    <col min="7689" max="7689" width="2" style="1" bestFit="1" customWidth="1"/>
    <col min="7690" max="7690" width="11.90625" style="1" customWidth="1"/>
    <col min="7691" max="7691" width="3" style="1" customWidth="1"/>
    <col min="7692" max="7692" width="4" style="1" customWidth="1"/>
    <col min="7693" max="7936" width="9" style="1"/>
    <col min="7937" max="7937" width="3.90625" style="1" customWidth="1"/>
    <col min="7938" max="7938" width="5.90625" style="1" customWidth="1"/>
    <col min="7939" max="7939" width="7.453125" style="1" bestFit="1" customWidth="1"/>
    <col min="7940" max="7940" width="3" style="1" bestFit="1" customWidth="1"/>
    <col min="7941" max="7941" width="12" style="1" customWidth="1"/>
    <col min="7942" max="7942" width="11.90625" style="1" customWidth="1"/>
    <col min="7943" max="7943" width="2" style="1" bestFit="1" customWidth="1"/>
    <col min="7944" max="7944" width="11.90625" style="1" customWidth="1"/>
    <col min="7945" max="7945" width="2" style="1" bestFit="1" customWidth="1"/>
    <col min="7946" max="7946" width="11.90625" style="1" customWidth="1"/>
    <col min="7947" max="7947" width="3" style="1" customWidth="1"/>
    <col min="7948" max="7948" width="4" style="1" customWidth="1"/>
    <col min="7949" max="8192" width="9" style="1"/>
    <col min="8193" max="8193" width="3.90625" style="1" customWidth="1"/>
    <col min="8194" max="8194" width="5.90625" style="1" customWidth="1"/>
    <col min="8195" max="8195" width="7.453125" style="1" bestFit="1" customWidth="1"/>
    <col min="8196" max="8196" width="3" style="1" bestFit="1" customWidth="1"/>
    <col min="8197" max="8197" width="12" style="1" customWidth="1"/>
    <col min="8198" max="8198" width="11.90625" style="1" customWidth="1"/>
    <col min="8199" max="8199" width="2" style="1" bestFit="1" customWidth="1"/>
    <col min="8200" max="8200" width="11.90625" style="1" customWidth="1"/>
    <col min="8201" max="8201" width="2" style="1" bestFit="1" customWidth="1"/>
    <col min="8202" max="8202" width="11.90625" style="1" customWidth="1"/>
    <col min="8203" max="8203" width="3" style="1" customWidth="1"/>
    <col min="8204" max="8204" width="4" style="1" customWidth="1"/>
    <col min="8205" max="8448" width="9" style="1"/>
    <col min="8449" max="8449" width="3.90625" style="1" customWidth="1"/>
    <col min="8450" max="8450" width="5.90625" style="1" customWidth="1"/>
    <col min="8451" max="8451" width="7.453125" style="1" bestFit="1" customWidth="1"/>
    <col min="8452" max="8452" width="3" style="1" bestFit="1" customWidth="1"/>
    <col min="8453" max="8453" width="12" style="1" customWidth="1"/>
    <col min="8454" max="8454" width="11.90625" style="1" customWidth="1"/>
    <col min="8455" max="8455" width="2" style="1" bestFit="1" customWidth="1"/>
    <col min="8456" max="8456" width="11.90625" style="1" customWidth="1"/>
    <col min="8457" max="8457" width="2" style="1" bestFit="1" customWidth="1"/>
    <col min="8458" max="8458" width="11.90625" style="1" customWidth="1"/>
    <col min="8459" max="8459" width="3" style="1" customWidth="1"/>
    <col min="8460" max="8460" width="4" style="1" customWidth="1"/>
    <col min="8461" max="8704" width="9" style="1"/>
    <col min="8705" max="8705" width="3.90625" style="1" customWidth="1"/>
    <col min="8706" max="8706" width="5.90625" style="1" customWidth="1"/>
    <col min="8707" max="8707" width="7.453125" style="1" bestFit="1" customWidth="1"/>
    <col min="8708" max="8708" width="3" style="1" bestFit="1" customWidth="1"/>
    <col min="8709" max="8709" width="12" style="1" customWidth="1"/>
    <col min="8710" max="8710" width="11.90625" style="1" customWidth="1"/>
    <col min="8711" max="8711" width="2" style="1" bestFit="1" customWidth="1"/>
    <col min="8712" max="8712" width="11.90625" style="1" customWidth="1"/>
    <col min="8713" max="8713" width="2" style="1" bestFit="1" customWidth="1"/>
    <col min="8714" max="8714" width="11.90625" style="1" customWidth="1"/>
    <col min="8715" max="8715" width="3" style="1" customWidth="1"/>
    <col min="8716" max="8716" width="4" style="1" customWidth="1"/>
    <col min="8717" max="8960" width="9" style="1"/>
    <col min="8961" max="8961" width="3.90625" style="1" customWidth="1"/>
    <col min="8962" max="8962" width="5.90625" style="1" customWidth="1"/>
    <col min="8963" max="8963" width="7.453125" style="1" bestFit="1" customWidth="1"/>
    <col min="8964" max="8964" width="3" style="1" bestFit="1" customWidth="1"/>
    <col min="8965" max="8965" width="12" style="1" customWidth="1"/>
    <col min="8966" max="8966" width="11.90625" style="1" customWidth="1"/>
    <col min="8967" max="8967" width="2" style="1" bestFit="1" customWidth="1"/>
    <col min="8968" max="8968" width="11.90625" style="1" customWidth="1"/>
    <col min="8969" max="8969" width="2" style="1" bestFit="1" customWidth="1"/>
    <col min="8970" max="8970" width="11.90625" style="1" customWidth="1"/>
    <col min="8971" max="8971" width="3" style="1" customWidth="1"/>
    <col min="8972" max="8972" width="4" style="1" customWidth="1"/>
    <col min="8973" max="9216" width="9" style="1"/>
    <col min="9217" max="9217" width="3.90625" style="1" customWidth="1"/>
    <col min="9218" max="9218" width="5.90625" style="1" customWidth="1"/>
    <col min="9219" max="9219" width="7.453125" style="1" bestFit="1" customWidth="1"/>
    <col min="9220" max="9220" width="3" style="1" bestFit="1" customWidth="1"/>
    <col min="9221" max="9221" width="12" style="1" customWidth="1"/>
    <col min="9222" max="9222" width="11.90625" style="1" customWidth="1"/>
    <col min="9223" max="9223" width="2" style="1" bestFit="1" customWidth="1"/>
    <col min="9224" max="9224" width="11.90625" style="1" customWidth="1"/>
    <col min="9225" max="9225" width="2" style="1" bestFit="1" customWidth="1"/>
    <col min="9226" max="9226" width="11.90625" style="1" customWidth="1"/>
    <col min="9227" max="9227" width="3" style="1" customWidth="1"/>
    <col min="9228" max="9228" width="4" style="1" customWidth="1"/>
    <col min="9229" max="9472" width="9" style="1"/>
    <col min="9473" max="9473" width="3.90625" style="1" customWidth="1"/>
    <col min="9474" max="9474" width="5.90625" style="1" customWidth="1"/>
    <col min="9475" max="9475" width="7.453125" style="1" bestFit="1" customWidth="1"/>
    <col min="9476" max="9476" width="3" style="1" bestFit="1" customWidth="1"/>
    <col min="9477" max="9477" width="12" style="1" customWidth="1"/>
    <col min="9478" max="9478" width="11.90625" style="1" customWidth="1"/>
    <col min="9479" max="9479" width="2" style="1" bestFit="1" customWidth="1"/>
    <col min="9480" max="9480" width="11.90625" style="1" customWidth="1"/>
    <col min="9481" max="9481" width="2" style="1" bestFit="1" customWidth="1"/>
    <col min="9482" max="9482" width="11.90625" style="1" customWidth="1"/>
    <col min="9483" max="9483" width="3" style="1" customWidth="1"/>
    <col min="9484" max="9484" width="4" style="1" customWidth="1"/>
    <col min="9485" max="9728" width="9" style="1"/>
    <col min="9729" max="9729" width="3.90625" style="1" customWidth="1"/>
    <col min="9730" max="9730" width="5.90625" style="1" customWidth="1"/>
    <col min="9731" max="9731" width="7.453125" style="1" bestFit="1" customWidth="1"/>
    <col min="9732" max="9732" width="3" style="1" bestFit="1" customWidth="1"/>
    <col min="9733" max="9733" width="12" style="1" customWidth="1"/>
    <col min="9734" max="9734" width="11.90625" style="1" customWidth="1"/>
    <col min="9735" max="9735" width="2" style="1" bestFit="1" customWidth="1"/>
    <col min="9736" max="9736" width="11.90625" style="1" customWidth="1"/>
    <col min="9737" max="9737" width="2" style="1" bestFit="1" customWidth="1"/>
    <col min="9738" max="9738" width="11.90625" style="1" customWidth="1"/>
    <col min="9739" max="9739" width="3" style="1" customWidth="1"/>
    <col min="9740" max="9740" width="4" style="1" customWidth="1"/>
    <col min="9741" max="9984" width="9" style="1"/>
    <col min="9985" max="9985" width="3.90625" style="1" customWidth="1"/>
    <col min="9986" max="9986" width="5.90625" style="1" customWidth="1"/>
    <col min="9987" max="9987" width="7.453125" style="1" bestFit="1" customWidth="1"/>
    <col min="9988" max="9988" width="3" style="1" bestFit="1" customWidth="1"/>
    <col min="9989" max="9989" width="12" style="1" customWidth="1"/>
    <col min="9990" max="9990" width="11.90625" style="1" customWidth="1"/>
    <col min="9991" max="9991" width="2" style="1" bestFit="1" customWidth="1"/>
    <col min="9992" max="9992" width="11.90625" style="1" customWidth="1"/>
    <col min="9993" max="9993" width="2" style="1" bestFit="1" customWidth="1"/>
    <col min="9994" max="9994" width="11.90625" style="1" customWidth="1"/>
    <col min="9995" max="9995" width="3" style="1" customWidth="1"/>
    <col min="9996" max="9996" width="4" style="1" customWidth="1"/>
    <col min="9997" max="10240" width="9" style="1"/>
    <col min="10241" max="10241" width="3.90625" style="1" customWidth="1"/>
    <col min="10242" max="10242" width="5.90625" style="1" customWidth="1"/>
    <col min="10243" max="10243" width="7.453125" style="1" bestFit="1" customWidth="1"/>
    <col min="10244" max="10244" width="3" style="1" bestFit="1" customWidth="1"/>
    <col min="10245" max="10245" width="12" style="1" customWidth="1"/>
    <col min="10246" max="10246" width="11.90625" style="1" customWidth="1"/>
    <col min="10247" max="10247" width="2" style="1" bestFit="1" customWidth="1"/>
    <col min="10248" max="10248" width="11.90625" style="1" customWidth="1"/>
    <col min="10249" max="10249" width="2" style="1" bestFit="1" customWidth="1"/>
    <col min="10250" max="10250" width="11.90625" style="1" customWidth="1"/>
    <col min="10251" max="10251" width="3" style="1" customWidth="1"/>
    <col min="10252" max="10252" width="4" style="1" customWidth="1"/>
    <col min="10253" max="10496" width="9" style="1"/>
    <col min="10497" max="10497" width="3.90625" style="1" customWidth="1"/>
    <col min="10498" max="10498" width="5.90625" style="1" customWidth="1"/>
    <col min="10499" max="10499" width="7.453125" style="1" bestFit="1" customWidth="1"/>
    <col min="10500" max="10500" width="3" style="1" bestFit="1" customWidth="1"/>
    <col min="10501" max="10501" width="12" style="1" customWidth="1"/>
    <col min="10502" max="10502" width="11.90625" style="1" customWidth="1"/>
    <col min="10503" max="10503" width="2" style="1" bestFit="1" customWidth="1"/>
    <col min="10504" max="10504" width="11.90625" style="1" customWidth="1"/>
    <col min="10505" max="10505" width="2" style="1" bestFit="1" customWidth="1"/>
    <col min="10506" max="10506" width="11.90625" style="1" customWidth="1"/>
    <col min="10507" max="10507" width="3" style="1" customWidth="1"/>
    <col min="10508" max="10508" width="4" style="1" customWidth="1"/>
    <col min="10509" max="10752" width="9" style="1"/>
    <col min="10753" max="10753" width="3.90625" style="1" customWidth="1"/>
    <col min="10754" max="10754" width="5.90625" style="1" customWidth="1"/>
    <col min="10755" max="10755" width="7.453125" style="1" bestFit="1" customWidth="1"/>
    <col min="10756" max="10756" width="3" style="1" bestFit="1" customWidth="1"/>
    <col min="10757" max="10757" width="12" style="1" customWidth="1"/>
    <col min="10758" max="10758" width="11.90625" style="1" customWidth="1"/>
    <col min="10759" max="10759" width="2" style="1" bestFit="1" customWidth="1"/>
    <col min="10760" max="10760" width="11.90625" style="1" customWidth="1"/>
    <col min="10761" max="10761" width="2" style="1" bestFit="1" customWidth="1"/>
    <col min="10762" max="10762" width="11.90625" style="1" customWidth="1"/>
    <col min="10763" max="10763" width="3" style="1" customWidth="1"/>
    <col min="10764" max="10764" width="4" style="1" customWidth="1"/>
    <col min="10765" max="11008" width="9" style="1"/>
    <col min="11009" max="11009" width="3.90625" style="1" customWidth="1"/>
    <col min="11010" max="11010" width="5.90625" style="1" customWidth="1"/>
    <col min="11011" max="11011" width="7.453125" style="1" bestFit="1" customWidth="1"/>
    <col min="11012" max="11012" width="3" style="1" bestFit="1" customWidth="1"/>
    <col min="11013" max="11013" width="12" style="1" customWidth="1"/>
    <col min="11014" max="11014" width="11.90625" style="1" customWidth="1"/>
    <col min="11015" max="11015" width="2" style="1" bestFit="1" customWidth="1"/>
    <col min="11016" max="11016" width="11.90625" style="1" customWidth="1"/>
    <col min="11017" max="11017" width="2" style="1" bestFit="1" customWidth="1"/>
    <col min="11018" max="11018" width="11.90625" style="1" customWidth="1"/>
    <col min="11019" max="11019" width="3" style="1" customWidth="1"/>
    <col min="11020" max="11020" width="4" style="1" customWidth="1"/>
    <col min="11021" max="11264" width="9" style="1"/>
    <col min="11265" max="11265" width="3.90625" style="1" customWidth="1"/>
    <col min="11266" max="11266" width="5.90625" style="1" customWidth="1"/>
    <col min="11267" max="11267" width="7.453125" style="1" bestFit="1" customWidth="1"/>
    <col min="11268" max="11268" width="3" style="1" bestFit="1" customWidth="1"/>
    <col min="11269" max="11269" width="12" style="1" customWidth="1"/>
    <col min="11270" max="11270" width="11.90625" style="1" customWidth="1"/>
    <col min="11271" max="11271" width="2" style="1" bestFit="1" customWidth="1"/>
    <col min="11272" max="11272" width="11.90625" style="1" customWidth="1"/>
    <col min="11273" max="11273" width="2" style="1" bestFit="1" customWidth="1"/>
    <col min="11274" max="11274" width="11.90625" style="1" customWidth="1"/>
    <col min="11275" max="11275" width="3" style="1" customWidth="1"/>
    <col min="11276" max="11276" width="4" style="1" customWidth="1"/>
    <col min="11277" max="11520" width="9" style="1"/>
    <col min="11521" max="11521" width="3.90625" style="1" customWidth="1"/>
    <col min="11522" max="11522" width="5.90625" style="1" customWidth="1"/>
    <col min="11523" max="11523" width="7.453125" style="1" bestFit="1" customWidth="1"/>
    <col min="11524" max="11524" width="3" style="1" bestFit="1" customWidth="1"/>
    <col min="11525" max="11525" width="12" style="1" customWidth="1"/>
    <col min="11526" max="11526" width="11.90625" style="1" customWidth="1"/>
    <col min="11527" max="11527" width="2" style="1" bestFit="1" customWidth="1"/>
    <col min="11528" max="11528" width="11.90625" style="1" customWidth="1"/>
    <col min="11529" max="11529" width="2" style="1" bestFit="1" customWidth="1"/>
    <col min="11530" max="11530" width="11.90625" style="1" customWidth="1"/>
    <col min="11531" max="11531" width="3" style="1" customWidth="1"/>
    <col min="11532" max="11532" width="4" style="1" customWidth="1"/>
    <col min="11533" max="11776" width="9" style="1"/>
    <col min="11777" max="11777" width="3.90625" style="1" customWidth="1"/>
    <col min="11778" max="11778" width="5.90625" style="1" customWidth="1"/>
    <col min="11779" max="11779" width="7.453125" style="1" bestFit="1" customWidth="1"/>
    <col min="11780" max="11780" width="3" style="1" bestFit="1" customWidth="1"/>
    <col min="11781" max="11781" width="12" style="1" customWidth="1"/>
    <col min="11782" max="11782" width="11.90625" style="1" customWidth="1"/>
    <col min="11783" max="11783" width="2" style="1" bestFit="1" customWidth="1"/>
    <col min="11784" max="11784" width="11.90625" style="1" customWidth="1"/>
    <col min="11785" max="11785" width="2" style="1" bestFit="1" customWidth="1"/>
    <col min="11786" max="11786" width="11.90625" style="1" customWidth="1"/>
    <col min="11787" max="11787" width="3" style="1" customWidth="1"/>
    <col min="11788" max="11788" width="4" style="1" customWidth="1"/>
    <col min="11789" max="12032" width="9" style="1"/>
    <col min="12033" max="12033" width="3.90625" style="1" customWidth="1"/>
    <col min="12034" max="12034" width="5.90625" style="1" customWidth="1"/>
    <col min="12035" max="12035" width="7.453125" style="1" bestFit="1" customWidth="1"/>
    <col min="12036" max="12036" width="3" style="1" bestFit="1" customWidth="1"/>
    <col min="12037" max="12037" width="12" style="1" customWidth="1"/>
    <col min="12038" max="12038" width="11.90625" style="1" customWidth="1"/>
    <col min="12039" max="12039" width="2" style="1" bestFit="1" customWidth="1"/>
    <col min="12040" max="12040" width="11.90625" style="1" customWidth="1"/>
    <col min="12041" max="12041" width="2" style="1" bestFit="1" customWidth="1"/>
    <col min="12042" max="12042" width="11.90625" style="1" customWidth="1"/>
    <col min="12043" max="12043" width="3" style="1" customWidth="1"/>
    <col min="12044" max="12044" width="4" style="1" customWidth="1"/>
    <col min="12045" max="12288" width="9" style="1"/>
    <col min="12289" max="12289" width="3.90625" style="1" customWidth="1"/>
    <col min="12290" max="12290" width="5.90625" style="1" customWidth="1"/>
    <col min="12291" max="12291" width="7.453125" style="1" bestFit="1" customWidth="1"/>
    <col min="12292" max="12292" width="3" style="1" bestFit="1" customWidth="1"/>
    <col min="12293" max="12293" width="12" style="1" customWidth="1"/>
    <col min="12294" max="12294" width="11.90625" style="1" customWidth="1"/>
    <col min="12295" max="12295" width="2" style="1" bestFit="1" customWidth="1"/>
    <col min="12296" max="12296" width="11.90625" style="1" customWidth="1"/>
    <col min="12297" max="12297" width="2" style="1" bestFit="1" customWidth="1"/>
    <col min="12298" max="12298" width="11.90625" style="1" customWidth="1"/>
    <col min="12299" max="12299" width="3" style="1" customWidth="1"/>
    <col min="12300" max="12300" width="4" style="1" customWidth="1"/>
    <col min="12301" max="12544" width="9" style="1"/>
    <col min="12545" max="12545" width="3.90625" style="1" customWidth="1"/>
    <col min="12546" max="12546" width="5.90625" style="1" customWidth="1"/>
    <col min="12547" max="12547" width="7.453125" style="1" bestFit="1" customWidth="1"/>
    <col min="12548" max="12548" width="3" style="1" bestFit="1" customWidth="1"/>
    <col min="12549" max="12549" width="12" style="1" customWidth="1"/>
    <col min="12550" max="12550" width="11.90625" style="1" customWidth="1"/>
    <col min="12551" max="12551" width="2" style="1" bestFit="1" customWidth="1"/>
    <col min="12552" max="12552" width="11.90625" style="1" customWidth="1"/>
    <col min="12553" max="12553" width="2" style="1" bestFit="1" customWidth="1"/>
    <col min="12554" max="12554" width="11.90625" style="1" customWidth="1"/>
    <col min="12555" max="12555" width="3" style="1" customWidth="1"/>
    <col min="12556" max="12556" width="4" style="1" customWidth="1"/>
    <col min="12557" max="12800" width="9" style="1"/>
    <col min="12801" max="12801" width="3.90625" style="1" customWidth="1"/>
    <col min="12802" max="12802" width="5.90625" style="1" customWidth="1"/>
    <col min="12803" max="12803" width="7.453125" style="1" bestFit="1" customWidth="1"/>
    <col min="12804" max="12804" width="3" style="1" bestFit="1" customWidth="1"/>
    <col min="12805" max="12805" width="12" style="1" customWidth="1"/>
    <col min="12806" max="12806" width="11.90625" style="1" customWidth="1"/>
    <col min="12807" max="12807" width="2" style="1" bestFit="1" customWidth="1"/>
    <col min="12808" max="12808" width="11.90625" style="1" customWidth="1"/>
    <col min="12809" max="12809" width="2" style="1" bestFit="1" customWidth="1"/>
    <col min="12810" max="12810" width="11.90625" style="1" customWidth="1"/>
    <col min="12811" max="12811" width="3" style="1" customWidth="1"/>
    <col min="12812" max="12812" width="4" style="1" customWidth="1"/>
    <col min="12813" max="13056" width="9" style="1"/>
    <col min="13057" max="13057" width="3.90625" style="1" customWidth="1"/>
    <col min="13058" max="13058" width="5.90625" style="1" customWidth="1"/>
    <col min="13059" max="13059" width="7.453125" style="1" bestFit="1" customWidth="1"/>
    <col min="13060" max="13060" width="3" style="1" bestFit="1" customWidth="1"/>
    <col min="13061" max="13061" width="12" style="1" customWidth="1"/>
    <col min="13062" max="13062" width="11.90625" style="1" customWidth="1"/>
    <col min="13063" max="13063" width="2" style="1" bestFit="1" customWidth="1"/>
    <col min="13064" max="13064" width="11.90625" style="1" customWidth="1"/>
    <col min="13065" max="13065" width="2" style="1" bestFit="1" customWidth="1"/>
    <col min="13066" max="13066" width="11.90625" style="1" customWidth="1"/>
    <col min="13067" max="13067" width="3" style="1" customWidth="1"/>
    <col min="13068" max="13068" width="4" style="1" customWidth="1"/>
    <col min="13069" max="13312" width="9" style="1"/>
    <col min="13313" max="13313" width="3.90625" style="1" customWidth="1"/>
    <col min="13314" max="13314" width="5.90625" style="1" customWidth="1"/>
    <col min="13315" max="13315" width="7.453125" style="1" bestFit="1" customWidth="1"/>
    <col min="13316" max="13316" width="3" style="1" bestFit="1" customWidth="1"/>
    <col min="13317" max="13317" width="12" style="1" customWidth="1"/>
    <col min="13318" max="13318" width="11.90625" style="1" customWidth="1"/>
    <col min="13319" max="13319" width="2" style="1" bestFit="1" customWidth="1"/>
    <col min="13320" max="13320" width="11.90625" style="1" customWidth="1"/>
    <col min="13321" max="13321" width="2" style="1" bestFit="1" customWidth="1"/>
    <col min="13322" max="13322" width="11.90625" style="1" customWidth="1"/>
    <col min="13323" max="13323" width="3" style="1" customWidth="1"/>
    <col min="13324" max="13324" width="4" style="1" customWidth="1"/>
    <col min="13325" max="13568" width="9" style="1"/>
    <col min="13569" max="13569" width="3.90625" style="1" customWidth="1"/>
    <col min="13570" max="13570" width="5.90625" style="1" customWidth="1"/>
    <col min="13571" max="13571" width="7.453125" style="1" bestFit="1" customWidth="1"/>
    <col min="13572" max="13572" width="3" style="1" bestFit="1" customWidth="1"/>
    <col min="13573" max="13573" width="12" style="1" customWidth="1"/>
    <col min="13574" max="13574" width="11.90625" style="1" customWidth="1"/>
    <col min="13575" max="13575" width="2" style="1" bestFit="1" customWidth="1"/>
    <col min="13576" max="13576" width="11.90625" style="1" customWidth="1"/>
    <col min="13577" max="13577" width="2" style="1" bestFit="1" customWidth="1"/>
    <col min="13578" max="13578" width="11.90625" style="1" customWidth="1"/>
    <col min="13579" max="13579" width="3" style="1" customWidth="1"/>
    <col min="13580" max="13580" width="4" style="1" customWidth="1"/>
    <col min="13581" max="13824" width="9" style="1"/>
    <col min="13825" max="13825" width="3.90625" style="1" customWidth="1"/>
    <col min="13826" max="13826" width="5.90625" style="1" customWidth="1"/>
    <col min="13827" max="13827" width="7.453125" style="1" bestFit="1" customWidth="1"/>
    <col min="13828" max="13828" width="3" style="1" bestFit="1" customWidth="1"/>
    <col min="13829" max="13829" width="12" style="1" customWidth="1"/>
    <col min="13830" max="13830" width="11.90625" style="1" customWidth="1"/>
    <col min="13831" max="13831" width="2" style="1" bestFit="1" customWidth="1"/>
    <col min="13832" max="13832" width="11.90625" style="1" customWidth="1"/>
    <col min="13833" max="13833" width="2" style="1" bestFit="1" customWidth="1"/>
    <col min="13834" max="13834" width="11.90625" style="1" customWidth="1"/>
    <col min="13835" max="13835" width="3" style="1" customWidth="1"/>
    <col min="13836" max="13836" width="4" style="1" customWidth="1"/>
    <col min="13837" max="14080" width="9" style="1"/>
    <col min="14081" max="14081" width="3.90625" style="1" customWidth="1"/>
    <col min="14082" max="14082" width="5.90625" style="1" customWidth="1"/>
    <col min="14083" max="14083" width="7.453125" style="1" bestFit="1" customWidth="1"/>
    <col min="14084" max="14084" width="3" style="1" bestFit="1" customWidth="1"/>
    <col min="14085" max="14085" width="12" style="1" customWidth="1"/>
    <col min="14086" max="14086" width="11.90625" style="1" customWidth="1"/>
    <col min="14087" max="14087" width="2" style="1" bestFit="1" customWidth="1"/>
    <col min="14088" max="14088" width="11.90625" style="1" customWidth="1"/>
    <col min="14089" max="14089" width="2" style="1" bestFit="1" customWidth="1"/>
    <col min="14090" max="14090" width="11.90625" style="1" customWidth="1"/>
    <col min="14091" max="14091" width="3" style="1" customWidth="1"/>
    <col min="14092" max="14092" width="4" style="1" customWidth="1"/>
    <col min="14093" max="14336" width="9" style="1"/>
    <col min="14337" max="14337" width="3.90625" style="1" customWidth="1"/>
    <col min="14338" max="14338" width="5.90625" style="1" customWidth="1"/>
    <col min="14339" max="14339" width="7.453125" style="1" bestFit="1" customWidth="1"/>
    <col min="14340" max="14340" width="3" style="1" bestFit="1" customWidth="1"/>
    <col min="14341" max="14341" width="12" style="1" customWidth="1"/>
    <col min="14342" max="14342" width="11.90625" style="1" customWidth="1"/>
    <col min="14343" max="14343" width="2" style="1" bestFit="1" customWidth="1"/>
    <col min="14344" max="14344" width="11.90625" style="1" customWidth="1"/>
    <col min="14345" max="14345" width="2" style="1" bestFit="1" customWidth="1"/>
    <col min="14346" max="14346" width="11.90625" style="1" customWidth="1"/>
    <col min="14347" max="14347" width="3" style="1" customWidth="1"/>
    <col min="14348" max="14348" width="4" style="1" customWidth="1"/>
    <col min="14349" max="14592" width="9" style="1"/>
    <col min="14593" max="14593" width="3.90625" style="1" customWidth="1"/>
    <col min="14594" max="14594" width="5.90625" style="1" customWidth="1"/>
    <col min="14595" max="14595" width="7.453125" style="1" bestFit="1" customWidth="1"/>
    <col min="14596" max="14596" width="3" style="1" bestFit="1" customWidth="1"/>
    <col min="14597" max="14597" width="12" style="1" customWidth="1"/>
    <col min="14598" max="14598" width="11.90625" style="1" customWidth="1"/>
    <col min="14599" max="14599" width="2" style="1" bestFit="1" customWidth="1"/>
    <col min="14600" max="14600" width="11.90625" style="1" customWidth="1"/>
    <col min="14601" max="14601" width="2" style="1" bestFit="1" customWidth="1"/>
    <col min="14602" max="14602" width="11.90625" style="1" customWidth="1"/>
    <col min="14603" max="14603" width="3" style="1" customWidth="1"/>
    <col min="14604" max="14604" width="4" style="1" customWidth="1"/>
    <col min="14605" max="14848" width="9" style="1"/>
    <col min="14849" max="14849" width="3.90625" style="1" customWidth="1"/>
    <col min="14850" max="14850" width="5.90625" style="1" customWidth="1"/>
    <col min="14851" max="14851" width="7.453125" style="1" bestFit="1" customWidth="1"/>
    <col min="14852" max="14852" width="3" style="1" bestFit="1" customWidth="1"/>
    <col min="14853" max="14853" width="12" style="1" customWidth="1"/>
    <col min="14854" max="14854" width="11.90625" style="1" customWidth="1"/>
    <col min="14855" max="14855" width="2" style="1" bestFit="1" customWidth="1"/>
    <col min="14856" max="14856" width="11.90625" style="1" customWidth="1"/>
    <col min="14857" max="14857" width="2" style="1" bestFit="1" customWidth="1"/>
    <col min="14858" max="14858" width="11.90625" style="1" customWidth="1"/>
    <col min="14859" max="14859" width="3" style="1" customWidth="1"/>
    <col min="14860" max="14860" width="4" style="1" customWidth="1"/>
    <col min="14861" max="15104" width="9" style="1"/>
    <col min="15105" max="15105" width="3.90625" style="1" customWidth="1"/>
    <col min="15106" max="15106" width="5.90625" style="1" customWidth="1"/>
    <col min="15107" max="15107" width="7.453125" style="1" bestFit="1" customWidth="1"/>
    <col min="15108" max="15108" width="3" style="1" bestFit="1" customWidth="1"/>
    <col min="15109" max="15109" width="12" style="1" customWidth="1"/>
    <col min="15110" max="15110" width="11.90625" style="1" customWidth="1"/>
    <col min="15111" max="15111" width="2" style="1" bestFit="1" customWidth="1"/>
    <col min="15112" max="15112" width="11.90625" style="1" customWidth="1"/>
    <col min="15113" max="15113" width="2" style="1" bestFit="1" customWidth="1"/>
    <col min="15114" max="15114" width="11.90625" style="1" customWidth="1"/>
    <col min="15115" max="15115" width="3" style="1" customWidth="1"/>
    <col min="15116" max="15116" width="4" style="1" customWidth="1"/>
    <col min="15117" max="15360" width="9" style="1"/>
    <col min="15361" max="15361" width="3.90625" style="1" customWidth="1"/>
    <col min="15362" max="15362" width="5.90625" style="1" customWidth="1"/>
    <col min="15363" max="15363" width="7.453125" style="1" bestFit="1" customWidth="1"/>
    <col min="15364" max="15364" width="3" style="1" bestFit="1" customWidth="1"/>
    <col min="15365" max="15365" width="12" style="1" customWidth="1"/>
    <col min="15366" max="15366" width="11.90625" style="1" customWidth="1"/>
    <col min="15367" max="15367" width="2" style="1" bestFit="1" customWidth="1"/>
    <col min="15368" max="15368" width="11.90625" style="1" customWidth="1"/>
    <col min="15369" max="15369" width="2" style="1" bestFit="1" customWidth="1"/>
    <col min="15370" max="15370" width="11.90625" style="1" customWidth="1"/>
    <col min="15371" max="15371" width="3" style="1" customWidth="1"/>
    <col min="15372" max="15372" width="4" style="1" customWidth="1"/>
    <col min="15373" max="15616" width="9" style="1"/>
    <col min="15617" max="15617" width="3.90625" style="1" customWidth="1"/>
    <col min="15618" max="15618" width="5.90625" style="1" customWidth="1"/>
    <col min="15619" max="15619" width="7.453125" style="1" bestFit="1" customWidth="1"/>
    <col min="15620" max="15620" width="3" style="1" bestFit="1" customWidth="1"/>
    <col min="15621" max="15621" width="12" style="1" customWidth="1"/>
    <col min="15622" max="15622" width="11.90625" style="1" customWidth="1"/>
    <col min="15623" max="15623" width="2" style="1" bestFit="1" customWidth="1"/>
    <col min="15624" max="15624" width="11.90625" style="1" customWidth="1"/>
    <col min="15625" max="15625" width="2" style="1" bestFit="1" customWidth="1"/>
    <col min="15626" max="15626" width="11.90625" style="1" customWidth="1"/>
    <col min="15627" max="15627" width="3" style="1" customWidth="1"/>
    <col min="15628" max="15628" width="4" style="1" customWidth="1"/>
    <col min="15629" max="15872" width="9" style="1"/>
    <col min="15873" max="15873" width="3.90625" style="1" customWidth="1"/>
    <col min="15874" max="15874" width="5.90625" style="1" customWidth="1"/>
    <col min="15875" max="15875" width="7.453125" style="1" bestFit="1" customWidth="1"/>
    <col min="15876" max="15876" width="3" style="1" bestFit="1" customWidth="1"/>
    <col min="15877" max="15877" width="12" style="1" customWidth="1"/>
    <col min="15878" max="15878" width="11.90625" style="1" customWidth="1"/>
    <col min="15879" max="15879" width="2" style="1" bestFit="1" customWidth="1"/>
    <col min="15880" max="15880" width="11.90625" style="1" customWidth="1"/>
    <col min="15881" max="15881" width="2" style="1" bestFit="1" customWidth="1"/>
    <col min="15882" max="15882" width="11.90625" style="1" customWidth="1"/>
    <col min="15883" max="15883" width="3" style="1" customWidth="1"/>
    <col min="15884" max="15884" width="4" style="1" customWidth="1"/>
    <col min="15885" max="16128" width="9" style="1"/>
    <col min="16129" max="16129" width="3.90625" style="1" customWidth="1"/>
    <col min="16130" max="16130" width="5.90625" style="1" customWidth="1"/>
    <col min="16131" max="16131" width="7.453125" style="1" bestFit="1" customWidth="1"/>
    <col min="16132" max="16132" width="3" style="1" bestFit="1" customWidth="1"/>
    <col min="16133" max="16133" width="12" style="1" customWidth="1"/>
    <col min="16134" max="16134" width="11.90625" style="1" customWidth="1"/>
    <col min="16135" max="16135" width="2" style="1" bestFit="1" customWidth="1"/>
    <col min="16136" max="16136" width="11.90625" style="1" customWidth="1"/>
    <col min="16137" max="16137" width="2" style="1" bestFit="1" customWidth="1"/>
    <col min="16138" max="16138" width="11.90625" style="1" customWidth="1"/>
    <col min="16139" max="16139" width="3" style="1" customWidth="1"/>
    <col min="16140" max="16140" width="4" style="1" customWidth="1"/>
    <col min="16141" max="16384" width="9" style="1"/>
  </cols>
  <sheetData>
    <row r="1" spans="1:15" ht="18.75" customHeight="1" x14ac:dyDescent="0.2">
      <c r="A1" s="868" t="s">
        <v>144</v>
      </c>
      <c r="B1" s="869"/>
      <c r="C1" s="868" t="s">
        <v>44</v>
      </c>
      <c r="D1" s="870"/>
      <c r="E1" s="869"/>
      <c r="F1" s="125"/>
      <c r="G1" s="98"/>
      <c r="H1" s="357" t="s">
        <v>1</v>
      </c>
      <c r="I1" s="872">
        <f>総括表!H4</f>
        <v>0</v>
      </c>
      <c r="J1" s="872"/>
      <c r="K1" s="872"/>
      <c r="L1" s="98"/>
    </row>
    <row r="2" spans="1:15" ht="18.75" customHeight="1" x14ac:dyDescent="0.2">
      <c r="A2" s="98"/>
      <c r="B2" s="98"/>
      <c r="C2" s="98"/>
      <c r="D2" s="98"/>
      <c r="E2" s="98"/>
      <c r="F2" s="125"/>
      <c r="G2" s="98"/>
      <c r="H2" s="98"/>
      <c r="I2" s="98"/>
      <c r="J2" s="148"/>
      <c r="K2" s="98"/>
      <c r="L2" s="98"/>
    </row>
    <row r="3" spans="1:15" ht="15" customHeight="1" x14ac:dyDescent="0.2">
      <c r="A3" s="98"/>
      <c r="B3" s="98"/>
      <c r="C3" s="98"/>
      <c r="D3" s="98"/>
      <c r="E3" s="98"/>
      <c r="F3" s="125"/>
      <c r="G3" s="98"/>
      <c r="H3" s="138"/>
      <c r="I3" s="138"/>
      <c r="J3" s="125"/>
      <c r="K3" s="98"/>
      <c r="L3" s="98"/>
    </row>
    <row r="4" spans="1:15" ht="18.75" customHeight="1" x14ac:dyDescent="0.2">
      <c r="A4" s="97" t="s">
        <v>9</v>
      </c>
      <c r="B4" s="98" t="s">
        <v>639</v>
      </c>
      <c r="C4" s="98"/>
      <c r="D4" s="98"/>
      <c r="E4" s="98"/>
      <c r="F4" s="125"/>
      <c r="G4" s="98"/>
      <c r="H4" s="98"/>
      <c r="I4" s="98"/>
      <c r="J4" s="125"/>
      <c r="K4" s="98"/>
      <c r="L4" s="98"/>
    </row>
    <row r="5" spans="1:15" ht="11.25" customHeight="1" x14ac:dyDescent="0.2">
      <c r="A5" s="97"/>
      <c r="B5" s="98"/>
      <c r="C5" s="98"/>
      <c r="D5" s="98"/>
      <c r="E5" s="98"/>
      <c r="F5" s="125"/>
      <c r="G5" s="98"/>
      <c r="H5" s="98"/>
      <c r="I5" s="98"/>
      <c r="J5" s="125"/>
      <c r="K5" s="98"/>
      <c r="L5" s="98"/>
    </row>
    <row r="6" spans="1:15" ht="18.75" customHeight="1" x14ac:dyDescent="0.2">
      <c r="A6" s="97"/>
      <c r="B6" s="729" t="s">
        <v>146</v>
      </c>
      <c r="C6" s="730"/>
      <c r="D6" s="729" t="s">
        <v>147</v>
      </c>
      <c r="E6" s="730"/>
      <c r="F6" s="330" t="s">
        <v>148</v>
      </c>
      <c r="G6" s="331"/>
      <c r="H6" s="389" t="s">
        <v>149</v>
      </c>
      <c r="I6" s="331"/>
      <c r="J6" s="330" t="s">
        <v>8</v>
      </c>
      <c r="K6" s="103"/>
      <c r="L6" s="98"/>
    </row>
    <row r="7" spans="1:15" ht="15" customHeight="1" x14ac:dyDescent="0.2">
      <c r="A7" s="97"/>
      <c r="B7" s="147"/>
      <c r="C7" s="250"/>
      <c r="D7" s="347"/>
      <c r="E7" s="348"/>
      <c r="F7" s="109"/>
      <c r="G7" s="134"/>
      <c r="H7" s="134"/>
      <c r="I7" s="134"/>
      <c r="J7" s="110" t="s">
        <v>150</v>
      </c>
      <c r="K7" s="103"/>
      <c r="L7" s="98"/>
    </row>
    <row r="8" spans="1:15" ht="15" customHeight="1" x14ac:dyDescent="0.2">
      <c r="A8" s="98"/>
      <c r="B8" s="349">
        <v>1</v>
      </c>
      <c r="C8" s="351" t="s">
        <v>155</v>
      </c>
      <c r="D8" s="742"/>
      <c r="E8" s="727"/>
      <c r="F8" s="300"/>
      <c r="G8" s="301" t="s">
        <v>152</v>
      </c>
      <c r="H8" s="308">
        <v>4.2000000000000003E-2</v>
      </c>
      <c r="I8" s="303" t="s">
        <v>153</v>
      </c>
      <c r="J8" s="304">
        <f t="shared" ref="J8:J15" si="0">ROUND(F8*H8,0)</f>
        <v>0</v>
      </c>
      <c r="K8" s="285" t="s">
        <v>154</v>
      </c>
      <c r="L8" s="98"/>
      <c r="O8" s="569"/>
    </row>
    <row r="9" spans="1:15" ht="15" customHeight="1" x14ac:dyDescent="0.2">
      <c r="A9" s="98"/>
      <c r="B9" s="349">
        <v>2</v>
      </c>
      <c r="C9" s="351" t="s">
        <v>157</v>
      </c>
      <c r="D9" s="742"/>
      <c r="E9" s="727"/>
      <c r="F9" s="300"/>
      <c r="G9" s="301" t="s">
        <v>152</v>
      </c>
      <c r="H9" s="308">
        <v>6.4000000000000001E-2</v>
      </c>
      <c r="I9" s="303" t="s">
        <v>153</v>
      </c>
      <c r="J9" s="304">
        <f t="shared" si="0"/>
        <v>0</v>
      </c>
      <c r="K9" s="285" t="s">
        <v>156</v>
      </c>
      <c r="L9" s="98"/>
      <c r="O9" s="569"/>
    </row>
    <row r="10" spans="1:15" ht="15" customHeight="1" x14ac:dyDescent="0.2">
      <c r="A10" s="98"/>
      <c r="B10" s="349">
        <v>3</v>
      </c>
      <c r="C10" s="351" t="s">
        <v>159</v>
      </c>
      <c r="D10" s="742"/>
      <c r="E10" s="727"/>
      <c r="F10" s="300"/>
      <c r="G10" s="301" t="s">
        <v>152</v>
      </c>
      <c r="H10" s="308">
        <v>8.4000000000000005E-2</v>
      </c>
      <c r="I10" s="303" t="s">
        <v>153</v>
      </c>
      <c r="J10" s="304">
        <f t="shared" si="0"/>
        <v>0</v>
      </c>
      <c r="K10" s="285" t="s">
        <v>158</v>
      </c>
      <c r="L10" s="98"/>
      <c r="O10" s="569"/>
    </row>
    <row r="11" spans="1:15" ht="15" customHeight="1" x14ac:dyDescent="0.2">
      <c r="A11" s="98"/>
      <c r="B11" s="349">
        <v>4</v>
      </c>
      <c r="C11" s="351" t="s">
        <v>484</v>
      </c>
      <c r="D11" s="742"/>
      <c r="E11" s="727"/>
      <c r="F11" s="300"/>
      <c r="G11" s="301" t="s">
        <v>152</v>
      </c>
      <c r="H11" s="308">
        <v>9.8000000000000004E-2</v>
      </c>
      <c r="I11" s="303" t="s">
        <v>153</v>
      </c>
      <c r="J11" s="304">
        <f t="shared" si="0"/>
        <v>0</v>
      </c>
      <c r="K11" s="285" t="s">
        <v>160</v>
      </c>
      <c r="L11" s="98"/>
      <c r="O11" s="569"/>
    </row>
    <row r="12" spans="1:15" ht="15" customHeight="1" x14ac:dyDescent="0.2">
      <c r="A12" s="98"/>
      <c r="B12" s="349">
        <v>5</v>
      </c>
      <c r="C12" s="351" t="s">
        <v>173</v>
      </c>
      <c r="D12" s="742"/>
      <c r="E12" s="727"/>
      <c r="F12" s="300"/>
      <c r="G12" s="301" t="s">
        <v>152</v>
      </c>
      <c r="H12" s="308">
        <v>0.114</v>
      </c>
      <c r="I12" s="303" t="s">
        <v>153</v>
      </c>
      <c r="J12" s="304">
        <f t="shared" si="0"/>
        <v>0</v>
      </c>
      <c r="K12" s="285" t="s">
        <v>162</v>
      </c>
      <c r="L12" s="98"/>
      <c r="O12" s="569"/>
    </row>
    <row r="13" spans="1:15" ht="15" customHeight="1" x14ac:dyDescent="0.2">
      <c r="A13" s="98"/>
      <c r="B13" s="349">
        <v>6</v>
      </c>
      <c r="C13" s="351" t="s">
        <v>175</v>
      </c>
      <c r="D13" s="742"/>
      <c r="E13" s="727"/>
      <c r="F13" s="300"/>
      <c r="G13" s="301" t="s">
        <v>152</v>
      </c>
      <c r="H13" s="308">
        <v>0.129</v>
      </c>
      <c r="I13" s="303" t="s">
        <v>153</v>
      </c>
      <c r="J13" s="304">
        <f t="shared" si="0"/>
        <v>0</v>
      </c>
      <c r="K13" s="285" t="s">
        <v>174</v>
      </c>
      <c r="L13" s="98"/>
      <c r="O13" s="569"/>
    </row>
    <row r="14" spans="1:15" ht="15" customHeight="1" x14ac:dyDescent="0.2">
      <c r="A14" s="98"/>
      <c r="B14" s="349">
        <v>7</v>
      </c>
      <c r="C14" s="351" t="s">
        <v>196</v>
      </c>
      <c r="D14" s="742"/>
      <c r="E14" s="727"/>
      <c r="F14" s="300"/>
      <c r="G14" s="301" t="s">
        <v>152</v>
      </c>
      <c r="H14" s="308">
        <v>0.14699999999999999</v>
      </c>
      <c r="I14" s="303" t="s">
        <v>153</v>
      </c>
      <c r="J14" s="304">
        <f t="shared" si="0"/>
        <v>0</v>
      </c>
      <c r="K14" s="285" t="s">
        <v>176</v>
      </c>
      <c r="L14" s="98"/>
      <c r="O14" s="569"/>
    </row>
    <row r="15" spans="1:15" ht="15" customHeight="1" thickBot="1" x14ac:dyDescent="0.25">
      <c r="A15" s="98"/>
      <c r="B15" s="352">
        <v>8</v>
      </c>
      <c r="C15" s="351" t="s">
        <v>197</v>
      </c>
      <c r="D15" s="742"/>
      <c r="E15" s="727"/>
      <c r="F15" s="300"/>
      <c r="G15" s="301" t="s">
        <v>152</v>
      </c>
      <c r="H15" s="308">
        <v>0.16400000000000001</v>
      </c>
      <c r="I15" s="303" t="s">
        <v>153</v>
      </c>
      <c r="J15" s="304">
        <f t="shared" si="0"/>
        <v>0</v>
      </c>
      <c r="K15" s="285" t="s">
        <v>223</v>
      </c>
      <c r="L15" s="98"/>
      <c r="O15" s="569"/>
    </row>
    <row r="16" spans="1:15" ht="15" customHeight="1" x14ac:dyDescent="0.2">
      <c r="A16" s="98"/>
      <c r="B16" s="103"/>
      <c r="C16" s="104"/>
      <c r="D16" s="103"/>
      <c r="E16" s="103"/>
      <c r="F16" s="57"/>
      <c r="G16" s="104"/>
      <c r="H16" s="734" t="s">
        <v>715</v>
      </c>
      <c r="I16" s="735"/>
      <c r="J16" s="105"/>
      <c r="K16" s="103"/>
      <c r="L16" s="98"/>
    </row>
    <row r="17" spans="1:15" ht="15" customHeight="1" thickBot="1" x14ac:dyDescent="0.25">
      <c r="A17" s="98"/>
      <c r="B17" s="103"/>
      <c r="C17" s="103"/>
      <c r="D17" s="103"/>
      <c r="E17" s="103"/>
      <c r="F17" s="57"/>
      <c r="G17" s="103"/>
      <c r="H17" s="736" t="s">
        <v>163</v>
      </c>
      <c r="I17" s="737"/>
      <c r="J17" s="5">
        <f>SUM(J8:J15)</f>
        <v>0</v>
      </c>
      <c r="K17" s="103" t="s">
        <v>164</v>
      </c>
      <c r="L17" s="98"/>
    </row>
    <row r="18" spans="1:15" ht="15" customHeight="1" x14ac:dyDescent="0.2">
      <c r="A18" s="98"/>
      <c r="B18" s="103"/>
      <c r="C18" s="103"/>
      <c r="D18" s="103"/>
      <c r="E18" s="103"/>
      <c r="F18" s="57"/>
      <c r="G18" s="103"/>
      <c r="H18" s="104"/>
      <c r="I18" s="104"/>
      <c r="J18" s="149"/>
      <c r="K18" s="103"/>
      <c r="L18" s="98"/>
    </row>
    <row r="19" spans="1:15" ht="15" customHeight="1" x14ac:dyDescent="0.2">
      <c r="A19" s="98"/>
      <c r="B19" s="98"/>
      <c r="C19" s="98"/>
      <c r="D19" s="98"/>
      <c r="E19" s="98"/>
      <c r="F19" s="125"/>
      <c r="G19" s="98"/>
      <c r="H19" s="138"/>
      <c r="I19" s="138"/>
      <c r="J19" s="125"/>
      <c r="K19" s="98"/>
      <c r="L19" s="98"/>
    </row>
    <row r="20" spans="1:15" ht="18.75" customHeight="1" x14ac:dyDescent="0.2">
      <c r="A20" s="97" t="s">
        <v>13</v>
      </c>
      <c r="B20" s="98" t="s">
        <v>641</v>
      </c>
      <c r="C20" s="98"/>
      <c r="D20" s="98"/>
      <c r="E20" s="98"/>
      <c r="F20" s="125"/>
      <c r="G20" s="98"/>
      <c r="H20" s="98"/>
      <c r="I20" s="98"/>
      <c r="J20" s="125"/>
      <c r="K20" s="98"/>
      <c r="L20" s="98"/>
    </row>
    <row r="21" spans="1:15" ht="11.25" customHeight="1" x14ac:dyDescent="0.2">
      <c r="A21" s="97"/>
      <c r="B21" s="98"/>
      <c r="C21" s="98"/>
      <c r="D21" s="98"/>
      <c r="E21" s="98"/>
      <c r="F21" s="125"/>
      <c r="G21" s="98"/>
      <c r="H21" s="98"/>
      <c r="I21" s="98"/>
      <c r="J21" s="125"/>
      <c r="K21" s="98"/>
      <c r="L21" s="98"/>
    </row>
    <row r="22" spans="1:15" ht="18.75" customHeight="1" x14ac:dyDescent="0.2">
      <c r="A22" s="97"/>
      <c r="B22" s="729" t="s">
        <v>146</v>
      </c>
      <c r="C22" s="730"/>
      <c r="D22" s="729" t="s">
        <v>147</v>
      </c>
      <c r="E22" s="730"/>
      <c r="F22" s="330" t="s">
        <v>148</v>
      </c>
      <c r="G22" s="331"/>
      <c r="H22" s="389" t="s">
        <v>149</v>
      </c>
      <c r="I22" s="331"/>
      <c r="J22" s="330" t="s">
        <v>8</v>
      </c>
      <c r="K22" s="103"/>
      <c r="L22" s="98"/>
    </row>
    <row r="23" spans="1:15" ht="15" customHeight="1" x14ac:dyDescent="0.2">
      <c r="A23" s="97"/>
      <c r="B23" s="147"/>
      <c r="C23" s="250"/>
      <c r="D23" s="347"/>
      <c r="E23" s="348"/>
      <c r="F23" s="109"/>
      <c r="G23" s="134"/>
      <c r="H23" s="134"/>
      <c r="I23" s="134"/>
      <c r="J23" s="110" t="s">
        <v>150</v>
      </c>
      <c r="K23" s="103"/>
      <c r="L23" s="98"/>
    </row>
    <row r="24" spans="1:15" ht="15" customHeight="1" x14ac:dyDescent="0.25">
      <c r="A24" s="98"/>
      <c r="B24" s="349">
        <v>1</v>
      </c>
      <c r="C24" s="351" t="s">
        <v>155</v>
      </c>
      <c r="D24" s="742"/>
      <c r="E24" s="727"/>
      <c r="F24" s="300"/>
      <c r="G24" s="301" t="s">
        <v>152</v>
      </c>
      <c r="H24" s="308">
        <v>7.0999999999999994E-2</v>
      </c>
      <c r="I24" s="303" t="s">
        <v>153</v>
      </c>
      <c r="J24" s="304">
        <f t="shared" ref="J24:J30" si="1">ROUND(F24*H24,0)</f>
        <v>0</v>
      </c>
      <c r="K24" s="103" t="s">
        <v>154</v>
      </c>
      <c r="L24" s="98"/>
      <c r="O24" s="570"/>
    </row>
    <row r="25" spans="1:15" ht="15" customHeight="1" x14ac:dyDescent="0.25">
      <c r="A25" s="98"/>
      <c r="B25" s="349">
        <v>2</v>
      </c>
      <c r="C25" s="351" t="s">
        <v>157</v>
      </c>
      <c r="D25" s="742"/>
      <c r="E25" s="727"/>
      <c r="F25" s="300"/>
      <c r="G25" s="301" t="s">
        <v>152</v>
      </c>
      <c r="H25" s="308">
        <v>0.107</v>
      </c>
      <c r="I25" s="303" t="s">
        <v>153</v>
      </c>
      <c r="J25" s="304">
        <f t="shared" si="1"/>
        <v>0</v>
      </c>
      <c r="K25" s="103" t="s">
        <v>156</v>
      </c>
      <c r="L25" s="98"/>
      <c r="O25" s="570"/>
    </row>
    <row r="26" spans="1:15" ht="15" customHeight="1" x14ac:dyDescent="0.25">
      <c r="A26" s="98"/>
      <c r="B26" s="349">
        <v>3</v>
      </c>
      <c r="C26" s="351" t="s">
        <v>159</v>
      </c>
      <c r="D26" s="742"/>
      <c r="E26" s="727"/>
      <c r="F26" s="300"/>
      <c r="G26" s="301" t="s">
        <v>152</v>
      </c>
      <c r="H26" s="308">
        <v>0.14000000000000001</v>
      </c>
      <c r="I26" s="303" t="s">
        <v>153</v>
      </c>
      <c r="J26" s="304">
        <f t="shared" si="1"/>
        <v>0</v>
      </c>
      <c r="K26" s="103" t="s">
        <v>158</v>
      </c>
      <c r="L26" s="98"/>
      <c r="O26" s="570"/>
    </row>
    <row r="27" spans="1:15" ht="15" customHeight="1" x14ac:dyDescent="0.25">
      <c r="A27" s="98"/>
      <c r="B27" s="349">
        <v>4</v>
      </c>
      <c r="C27" s="351" t="s">
        <v>161</v>
      </c>
      <c r="D27" s="742"/>
      <c r="E27" s="727"/>
      <c r="F27" s="300"/>
      <c r="G27" s="301" t="s">
        <v>152</v>
      </c>
      <c r="H27" s="308">
        <v>0.16300000000000001</v>
      </c>
      <c r="I27" s="303" t="s">
        <v>153</v>
      </c>
      <c r="J27" s="304">
        <f t="shared" si="1"/>
        <v>0</v>
      </c>
      <c r="K27" s="103" t="s">
        <v>160</v>
      </c>
      <c r="L27" s="98"/>
      <c r="O27" s="570"/>
    </row>
    <row r="28" spans="1:15" ht="15" customHeight="1" x14ac:dyDescent="0.25">
      <c r="A28" s="98"/>
      <c r="B28" s="349">
        <v>5</v>
      </c>
      <c r="C28" s="351" t="s">
        <v>173</v>
      </c>
      <c r="D28" s="742"/>
      <c r="E28" s="727"/>
      <c r="F28" s="300"/>
      <c r="G28" s="301" t="s">
        <v>152</v>
      </c>
      <c r="H28" s="308">
        <v>0.191</v>
      </c>
      <c r="I28" s="303" t="s">
        <v>153</v>
      </c>
      <c r="J28" s="304">
        <f t="shared" si="1"/>
        <v>0</v>
      </c>
      <c r="K28" s="103" t="s">
        <v>162</v>
      </c>
      <c r="L28" s="98"/>
      <c r="O28" s="570"/>
    </row>
    <row r="29" spans="1:15" ht="15" customHeight="1" x14ac:dyDescent="0.25">
      <c r="A29" s="98"/>
      <c r="B29" s="349">
        <v>6</v>
      </c>
      <c r="C29" s="351" t="s">
        <v>175</v>
      </c>
      <c r="D29" s="742"/>
      <c r="E29" s="727"/>
      <c r="F29" s="300"/>
      <c r="G29" s="301" t="s">
        <v>152</v>
      </c>
      <c r="H29" s="308">
        <v>0.216</v>
      </c>
      <c r="I29" s="303" t="s">
        <v>153</v>
      </c>
      <c r="J29" s="304">
        <f t="shared" si="1"/>
        <v>0</v>
      </c>
      <c r="K29" s="103" t="s">
        <v>174</v>
      </c>
      <c r="L29" s="98"/>
      <c r="O29" s="570"/>
    </row>
    <row r="30" spans="1:15" ht="15" customHeight="1" x14ac:dyDescent="0.25">
      <c r="A30" s="98"/>
      <c r="B30" s="349">
        <v>7</v>
      </c>
      <c r="C30" s="351" t="s">
        <v>196</v>
      </c>
      <c r="D30" s="742"/>
      <c r="E30" s="727"/>
      <c r="F30" s="300"/>
      <c r="G30" s="301" t="s">
        <v>152</v>
      </c>
      <c r="H30" s="308">
        <v>0.245</v>
      </c>
      <c r="I30" s="303" t="s">
        <v>153</v>
      </c>
      <c r="J30" s="304">
        <f t="shared" si="1"/>
        <v>0</v>
      </c>
      <c r="K30" s="103" t="s">
        <v>176</v>
      </c>
      <c r="L30" s="98"/>
      <c r="O30" s="570"/>
    </row>
    <row r="31" spans="1:15" ht="15" customHeight="1" thickBot="1" x14ac:dyDescent="0.3">
      <c r="A31" s="98"/>
      <c r="B31" s="352">
        <v>8</v>
      </c>
      <c r="C31" s="351" t="s">
        <v>197</v>
      </c>
      <c r="D31" s="742"/>
      <c r="E31" s="727"/>
      <c r="F31" s="300"/>
      <c r="G31" s="301" t="s">
        <v>152</v>
      </c>
      <c r="H31" s="308">
        <v>0.27300000000000002</v>
      </c>
      <c r="I31" s="303" t="s">
        <v>153</v>
      </c>
      <c r="J31" s="304">
        <f>ROUND(F31*H31,0)</f>
        <v>0</v>
      </c>
      <c r="K31" s="103" t="s">
        <v>269</v>
      </c>
      <c r="L31" s="98"/>
      <c r="O31" s="570"/>
    </row>
    <row r="32" spans="1:15" ht="15" customHeight="1" x14ac:dyDescent="0.2">
      <c r="A32" s="98"/>
      <c r="B32" s="103"/>
      <c r="C32" s="104"/>
      <c r="D32" s="103"/>
      <c r="E32" s="103"/>
      <c r="F32" s="57"/>
      <c r="G32" s="104"/>
      <c r="H32" s="734" t="s">
        <v>634</v>
      </c>
      <c r="I32" s="735"/>
      <c r="J32" s="105"/>
      <c r="K32" s="103"/>
      <c r="L32" s="98"/>
    </row>
    <row r="33" spans="1:15" ht="15" customHeight="1" thickBot="1" x14ac:dyDescent="0.25">
      <c r="A33" s="98"/>
      <c r="B33" s="103"/>
      <c r="C33" s="103"/>
      <c r="D33" s="103"/>
      <c r="E33" s="103"/>
      <c r="F33" s="57"/>
      <c r="G33" s="103"/>
      <c r="H33" s="736" t="s">
        <v>163</v>
      </c>
      <c r="I33" s="737"/>
      <c r="J33" s="5">
        <f>SUM(J24:J31)</f>
        <v>0</v>
      </c>
      <c r="K33" s="103" t="s">
        <v>166</v>
      </c>
      <c r="L33" s="98"/>
    </row>
    <row r="34" spans="1:15" ht="18.75" customHeight="1" x14ac:dyDescent="0.2">
      <c r="A34" s="98"/>
      <c r="B34" s="98"/>
      <c r="C34" s="98"/>
      <c r="D34" s="98"/>
      <c r="E34" s="98"/>
      <c r="F34" s="125"/>
      <c r="G34" s="98"/>
      <c r="H34" s="98"/>
      <c r="I34" s="98"/>
      <c r="J34" s="125"/>
      <c r="K34" s="98"/>
      <c r="L34" s="98"/>
    </row>
    <row r="35" spans="1:15" ht="18.75" customHeight="1" x14ac:dyDescent="0.2">
      <c r="A35" s="98"/>
      <c r="B35" s="103"/>
      <c r="C35" s="103"/>
      <c r="D35" s="103"/>
      <c r="E35" s="103"/>
      <c r="F35" s="57"/>
      <c r="G35" s="103"/>
      <c r="H35" s="104"/>
      <c r="I35" s="104"/>
      <c r="J35" s="57"/>
      <c r="K35" s="103"/>
      <c r="L35" s="98"/>
    </row>
    <row r="36" spans="1:15" ht="18.75" customHeight="1" x14ac:dyDescent="0.2">
      <c r="A36" s="97" t="s">
        <v>17</v>
      </c>
      <c r="B36" s="98" t="s">
        <v>642</v>
      </c>
      <c r="C36" s="98"/>
      <c r="D36" s="98"/>
      <c r="E36" s="98"/>
      <c r="F36" s="125"/>
      <c r="G36" s="98"/>
      <c r="H36" s="98"/>
      <c r="I36" s="98"/>
      <c r="J36" s="125"/>
      <c r="K36" s="98"/>
      <c r="L36" s="98"/>
    </row>
    <row r="37" spans="1:15" ht="18.75" customHeight="1" x14ac:dyDescent="0.2">
      <c r="A37" s="97"/>
      <c r="B37" s="729" t="s">
        <v>295</v>
      </c>
      <c r="C37" s="730"/>
      <c r="D37" s="729" t="s">
        <v>147</v>
      </c>
      <c r="E37" s="730"/>
      <c r="F37" s="330" t="s">
        <v>302</v>
      </c>
      <c r="G37" s="331"/>
      <c r="H37" s="389" t="s">
        <v>149</v>
      </c>
      <c r="I37" s="331"/>
      <c r="J37" s="330" t="s">
        <v>8</v>
      </c>
      <c r="K37" s="103"/>
      <c r="L37" s="98"/>
    </row>
    <row r="38" spans="1:15" ht="18.75" customHeight="1" x14ac:dyDescent="0.2">
      <c r="A38" s="97"/>
      <c r="B38" s="347"/>
      <c r="C38" s="348"/>
      <c r="D38" s="347"/>
      <c r="E38" s="348"/>
      <c r="F38" s="109"/>
      <c r="G38" s="134"/>
      <c r="H38" s="134"/>
      <c r="I38" s="134"/>
      <c r="J38" s="110" t="s">
        <v>150</v>
      </c>
      <c r="K38" s="103"/>
      <c r="L38" s="98"/>
    </row>
    <row r="39" spans="1:15" ht="18.75" customHeight="1" x14ac:dyDescent="0.2">
      <c r="A39" s="97"/>
      <c r="B39" s="352">
        <v>1</v>
      </c>
      <c r="C39" s="351" t="s">
        <v>161</v>
      </c>
      <c r="D39" s="742"/>
      <c r="E39" s="727"/>
      <c r="F39" s="300"/>
      <c r="G39" s="301" t="s">
        <v>152</v>
      </c>
      <c r="H39" s="334">
        <v>9.8000000000000004E-2</v>
      </c>
      <c r="I39" s="135" t="s">
        <v>153</v>
      </c>
      <c r="J39" s="336">
        <f>ROUND(F39*H39,0)</f>
        <v>0</v>
      </c>
      <c r="K39" s="103" t="s">
        <v>183</v>
      </c>
      <c r="L39" s="98"/>
      <c r="O39" s="569"/>
    </row>
    <row r="40" spans="1:15" ht="18.75" customHeight="1" x14ac:dyDescent="0.2">
      <c r="A40" s="98"/>
      <c r="B40" s="352">
        <v>2</v>
      </c>
      <c r="C40" s="351" t="s">
        <v>173</v>
      </c>
      <c r="D40" s="742"/>
      <c r="E40" s="727"/>
      <c r="F40" s="300"/>
      <c r="G40" s="301" t="s">
        <v>152</v>
      </c>
      <c r="H40" s="334">
        <v>0.114</v>
      </c>
      <c r="I40" s="335" t="s">
        <v>153</v>
      </c>
      <c r="J40" s="336">
        <f>ROUND(F40*H40,0)</f>
        <v>0</v>
      </c>
      <c r="K40" s="103" t="s">
        <v>184</v>
      </c>
      <c r="L40" s="98"/>
      <c r="O40" s="571"/>
    </row>
    <row r="41" spans="1:15" ht="18.75" customHeight="1" thickBot="1" x14ac:dyDescent="0.25">
      <c r="A41" s="98"/>
      <c r="B41" s="352">
        <v>3</v>
      </c>
      <c r="C41" s="351" t="s">
        <v>175</v>
      </c>
      <c r="D41" s="742"/>
      <c r="E41" s="727"/>
      <c r="F41" s="300"/>
      <c r="G41" s="301" t="s">
        <v>152</v>
      </c>
      <c r="H41" s="334">
        <v>0.129</v>
      </c>
      <c r="I41" s="335" t="s">
        <v>153</v>
      </c>
      <c r="J41" s="336">
        <f>ROUND(F41*H41,0)</f>
        <v>0</v>
      </c>
      <c r="K41" s="103" t="s">
        <v>257</v>
      </c>
      <c r="L41" s="98"/>
      <c r="O41" s="569"/>
    </row>
    <row r="42" spans="1:15" ht="18.75" customHeight="1" x14ac:dyDescent="0.2">
      <c r="A42" s="98"/>
      <c r="B42" s="115"/>
      <c r="C42" s="103"/>
      <c r="D42" s="104"/>
      <c r="E42" s="104"/>
      <c r="F42" s="57"/>
      <c r="G42" s="104"/>
      <c r="H42" s="734" t="s">
        <v>643</v>
      </c>
      <c r="I42" s="735"/>
      <c r="J42" s="111"/>
      <c r="K42" s="103"/>
      <c r="L42" s="98"/>
    </row>
    <row r="43" spans="1:15" ht="18.75" customHeight="1" thickBot="1" x14ac:dyDescent="0.25">
      <c r="A43" s="98"/>
      <c r="B43" s="103"/>
      <c r="C43" s="103"/>
      <c r="D43" s="103"/>
      <c r="E43" s="103"/>
      <c r="F43" s="57"/>
      <c r="G43" s="103"/>
      <c r="H43" s="873" t="s">
        <v>163</v>
      </c>
      <c r="I43" s="873"/>
      <c r="J43" s="5">
        <f>SUM(J39:J41)</f>
        <v>0</v>
      </c>
      <c r="K43" s="103" t="s">
        <v>168</v>
      </c>
      <c r="L43" s="98"/>
    </row>
    <row r="44" spans="1:15" ht="18.75" customHeight="1" x14ac:dyDescent="0.2">
      <c r="A44" s="98"/>
      <c r="B44" s="103"/>
      <c r="C44" s="103"/>
      <c r="D44" s="103"/>
      <c r="E44" s="103"/>
      <c r="F44" s="57"/>
      <c r="G44" s="103"/>
      <c r="H44" s="104"/>
      <c r="I44" s="104"/>
      <c r="J44" s="57"/>
      <c r="K44" s="103"/>
      <c r="L44" s="98"/>
    </row>
    <row r="45" spans="1:15" ht="18.75" customHeight="1" thickBot="1" x14ac:dyDescent="0.25">
      <c r="A45" s="98"/>
      <c r="B45" s="103"/>
      <c r="C45" s="103"/>
      <c r="D45" s="103"/>
      <c r="E45" s="103"/>
      <c r="F45" s="57"/>
      <c r="G45" s="103"/>
      <c r="H45" s="104"/>
      <c r="I45" s="104"/>
      <c r="J45" s="57"/>
      <c r="K45" s="103"/>
      <c r="L45" s="98"/>
    </row>
    <row r="46" spans="1:15" ht="18.75" customHeight="1" x14ac:dyDescent="0.2">
      <c r="A46" s="98"/>
      <c r="B46" s="103"/>
      <c r="C46" s="103"/>
      <c r="D46" s="103"/>
      <c r="E46" s="103"/>
      <c r="F46" s="57"/>
      <c r="G46" s="103"/>
      <c r="H46" s="738" t="s">
        <v>644</v>
      </c>
      <c r="I46" s="739"/>
      <c r="J46" s="105"/>
      <c r="K46" s="103"/>
      <c r="L46" s="98"/>
    </row>
    <row r="47" spans="1:15" ht="18.75" customHeight="1" thickBot="1" x14ac:dyDescent="0.25">
      <c r="A47" s="98"/>
      <c r="B47" s="103"/>
      <c r="C47" s="103"/>
      <c r="D47" s="103"/>
      <c r="E47" s="103"/>
      <c r="F47" s="57"/>
      <c r="G47" s="103"/>
      <c r="H47" s="740" t="s">
        <v>645</v>
      </c>
      <c r="I47" s="741"/>
      <c r="J47" s="5">
        <f>J17+J33+J43</f>
        <v>0</v>
      </c>
      <c r="K47" s="103" t="s">
        <v>46</v>
      </c>
      <c r="L47" s="98"/>
    </row>
  </sheetData>
  <mergeCells count="36">
    <mergeCell ref="H32:I32"/>
    <mergeCell ref="H33:I33"/>
    <mergeCell ref="H47:I47"/>
    <mergeCell ref="D39:E39"/>
    <mergeCell ref="D40:E40"/>
    <mergeCell ref="D41:E41"/>
    <mergeCell ref="H42:I42"/>
    <mergeCell ref="H43:I43"/>
    <mergeCell ref="H46:I46"/>
    <mergeCell ref="B37:C37"/>
    <mergeCell ref="D37:E37"/>
    <mergeCell ref="D24:E24"/>
    <mergeCell ref="D25:E25"/>
    <mergeCell ref="D26:E26"/>
    <mergeCell ref="D27:E27"/>
    <mergeCell ref="D28:E28"/>
    <mergeCell ref="D29:E29"/>
    <mergeCell ref="D30:E30"/>
    <mergeCell ref="D31:E31"/>
    <mergeCell ref="D14:E14"/>
    <mergeCell ref="D15:E15"/>
    <mergeCell ref="H16:I16"/>
    <mergeCell ref="H17:I17"/>
    <mergeCell ref="B22:C22"/>
    <mergeCell ref="D22:E22"/>
    <mergeCell ref="D13:E13"/>
    <mergeCell ref="A1:B1"/>
    <mergeCell ref="C1:E1"/>
    <mergeCell ref="I1:K1"/>
    <mergeCell ref="B6:C6"/>
    <mergeCell ref="D6:E6"/>
    <mergeCell ref="D8:E8"/>
    <mergeCell ref="D9:E9"/>
    <mergeCell ref="D10:E10"/>
    <mergeCell ref="D11:E11"/>
    <mergeCell ref="D12:E12"/>
  </mergeCells>
  <phoneticPr fontId="2"/>
  <pageMargins left="1.33" right="0.78740157480314965" top="0.78740157480314965" bottom="0.39370078740157483" header="0.51181102362204722" footer="0.51181102362204722"/>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63"/>
  <sheetViews>
    <sheetView showGridLines="0" view="pageBreakPreview" zoomScaleNormal="80" zoomScaleSheetLayoutView="100" workbookViewId="0">
      <pane ySplit="2" topLeftCell="A145" activePane="bottomLeft" state="frozen"/>
      <selection activeCell="M647" sqref="M647"/>
      <selection pane="bottomLeft" activeCell="O17" sqref="O17"/>
    </sheetView>
  </sheetViews>
  <sheetFormatPr defaultColWidth="9" defaultRowHeight="18.75" customHeight="1" x14ac:dyDescent="0.2"/>
  <cols>
    <col min="1" max="1" width="3.90625" style="14" customWidth="1"/>
    <col min="2" max="2" width="5" style="14" customWidth="1"/>
    <col min="3" max="3" width="8" style="14" customWidth="1"/>
    <col min="4" max="4" width="3" style="14" bestFit="1" customWidth="1"/>
    <col min="5" max="5" width="12" style="14" customWidth="1"/>
    <col min="6" max="6" width="13.453125" style="15" customWidth="1"/>
    <col min="7" max="7" width="2" style="14" bestFit="1" customWidth="1"/>
    <col min="8" max="8" width="11.90625" style="14" customWidth="1"/>
    <col min="9" max="9" width="2" style="14" bestFit="1" customWidth="1"/>
    <col min="10" max="10" width="13.453125" style="15" customWidth="1"/>
    <col min="11" max="11" width="5.453125" style="14" bestFit="1" customWidth="1"/>
    <col min="12" max="16384" width="9" style="14"/>
  </cols>
  <sheetData>
    <row r="1" spans="1:13" ht="15" customHeight="1" x14ac:dyDescent="0.2">
      <c r="A1" s="731" t="s">
        <v>144</v>
      </c>
      <c r="B1" s="732"/>
      <c r="C1" s="731" t="s">
        <v>646</v>
      </c>
      <c r="D1" s="733"/>
      <c r="E1" s="732"/>
      <c r="F1" s="108"/>
      <c r="G1" s="94"/>
      <c r="H1" s="357" t="s">
        <v>1</v>
      </c>
      <c r="I1" s="871">
        <f>総括表!H4</f>
        <v>0</v>
      </c>
      <c r="J1" s="871"/>
      <c r="K1" s="871"/>
    </row>
    <row r="2" spans="1:13" ht="15" customHeight="1" x14ac:dyDescent="0.2">
      <c r="A2" s="94"/>
      <c r="B2" s="94"/>
      <c r="C2" s="94"/>
      <c r="D2" s="94"/>
      <c r="E2" s="94"/>
      <c r="F2" s="108"/>
      <c r="G2" s="94"/>
      <c r="H2" s="94"/>
      <c r="I2" s="94"/>
      <c r="J2" s="131"/>
      <c r="K2" s="94"/>
    </row>
    <row r="3" spans="1:13" ht="15" customHeight="1" x14ac:dyDescent="0.2">
      <c r="A3" s="94"/>
      <c r="B3" s="94"/>
      <c r="C3" s="94"/>
      <c r="D3" s="94"/>
      <c r="E3" s="94"/>
      <c r="F3" s="108"/>
      <c r="G3" s="94"/>
      <c r="H3" s="94"/>
      <c r="I3" s="94"/>
      <c r="J3" s="131"/>
      <c r="K3" s="94"/>
    </row>
    <row r="4" spans="1:13" ht="15" customHeight="1" x14ac:dyDescent="0.2">
      <c r="A4" s="97" t="s">
        <v>9</v>
      </c>
      <c r="B4" s="98" t="s">
        <v>647</v>
      </c>
      <c r="C4" s="94"/>
      <c r="D4" s="94"/>
      <c r="E4" s="94"/>
      <c r="F4" s="108"/>
      <c r="G4" s="94"/>
      <c r="H4" s="94"/>
      <c r="I4" s="94"/>
      <c r="J4" s="108"/>
      <c r="K4" s="94"/>
    </row>
    <row r="5" spans="1:13" ht="15" customHeight="1" x14ac:dyDescent="0.2">
      <c r="A5" s="99"/>
      <c r="B5" s="94"/>
      <c r="C5" s="94"/>
      <c r="D5" s="94"/>
      <c r="E5" s="94"/>
      <c r="F5" s="108"/>
      <c r="G5" s="94"/>
      <c r="H5" s="94"/>
      <c r="I5" s="94"/>
      <c r="J5" s="108"/>
      <c r="K5" s="94"/>
    </row>
    <row r="6" spans="1:13" ht="15" customHeight="1" x14ac:dyDescent="0.2">
      <c r="A6" s="99"/>
      <c r="B6" s="729" t="s">
        <v>146</v>
      </c>
      <c r="C6" s="730"/>
      <c r="D6" s="729" t="s">
        <v>147</v>
      </c>
      <c r="E6" s="730"/>
      <c r="F6" s="330" t="s">
        <v>148</v>
      </c>
      <c r="G6" s="331"/>
      <c r="H6" s="331" t="s">
        <v>149</v>
      </c>
      <c r="I6" s="331"/>
      <c r="J6" s="330" t="s">
        <v>8</v>
      </c>
      <c r="K6" s="103"/>
    </row>
    <row r="7" spans="1:13" ht="15" customHeight="1" x14ac:dyDescent="0.2">
      <c r="A7" s="99"/>
      <c r="B7" s="147"/>
      <c r="C7" s="250"/>
      <c r="D7" s="347"/>
      <c r="E7" s="348"/>
      <c r="F7" s="109"/>
      <c r="G7" s="134"/>
      <c r="H7" s="134"/>
      <c r="I7" s="134"/>
      <c r="J7" s="110" t="s">
        <v>150</v>
      </c>
      <c r="K7" s="103"/>
    </row>
    <row r="8" spans="1:13" s="1" customFormat="1" ht="15" customHeight="1" x14ac:dyDescent="0.2">
      <c r="A8" s="98"/>
      <c r="B8" s="480">
        <v>1</v>
      </c>
      <c r="C8" s="481" t="s">
        <v>155</v>
      </c>
      <c r="D8" s="726"/>
      <c r="E8" s="727"/>
      <c r="F8" s="467"/>
      <c r="G8" s="464" t="s">
        <v>152</v>
      </c>
      <c r="H8" s="482">
        <v>4.2000000000000003E-2</v>
      </c>
      <c r="I8" s="469" t="s">
        <v>153</v>
      </c>
      <c r="J8" s="470">
        <f>ROUND(F8*H8,0)</f>
        <v>0</v>
      </c>
      <c r="K8" s="103" t="s">
        <v>183</v>
      </c>
      <c r="L8" s="4"/>
      <c r="M8" s="14"/>
    </row>
    <row r="9" spans="1:13" s="1" customFormat="1" ht="15" customHeight="1" x14ac:dyDescent="0.2">
      <c r="A9" s="98"/>
      <c r="B9" s="483">
        <f t="shared" ref="B9:B23" si="0">B8+1</f>
        <v>2</v>
      </c>
      <c r="C9" s="481" t="s">
        <v>157</v>
      </c>
      <c r="D9" s="726"/>
      <c r="E9" s="727"/>
      <c r="F9" s="467"/>
      <c r="G9" s="464" t="s">
        <v>152</v>
      </c>
      <c r="H9" s="484">
        <v>6.4000000000000001E-2</v>
      </c>
      <c r="I9" s="485" t="s">
        <v>153</v>
      </c>
      <c r="J9" s="486">
        <f t="shared" ref="J9:J28" si="1">ROUND(F9*H9,0)</f>
        <v>0</v>
      </c>
      <c r="K9" s="103" t="s">
        <v>184</v>
      </c>
      <c r="L9" s="4"/>
      <c r="M9" s="14"/>
    </row>
    <row r="10" spans="1:13" s="1" customFormat="1" ht="15" customHeight="1" x14ac:dyDescent="0.2">
      <c r="A10" s="98"/>
      <c r="B10" s="483">
        <f t="shared" si="0"/>
        <v>3</v>
      </c>
      <c r="C10" s="481" t="s">
        <v>159</v>
      </c>
      <c r="D10" s="726"/>
      <c r="E10" s="727"/>
      <c r="F10" s="467"/>
      <c r="G10" s="464" t="s">
        <v>152</v>
      </c>
      <c r="H10" s="482">
        <v>8.4000000000000005E-2</v>
      </c>
      <c r="I10" s="469" t="s">
        <v>153</v>
      </c>
      <c r="J10" s="470">
        <f t="shared" si="1"/>
        <v>0</v>
      </c>
      <c r="K10" s="103" t="s">
        <v>257</v>
      </c>
      <c r="L10" s="4"/>
      <c r="M10" s="14"/>
    </row>
    <row r="11" spans="1:13" s="1" customFormat="1" ht="15" customHeight="1" x14ac:dyDescent="0.2">
      <c r="A11" s="98"/>
      <c r="B11" s="483">
        <f t="shared" si="0"/>
        <v>4</v>
      </c>
      <c r="C11" s="487" t="s">
        <v>161</v>
      </c>
      <c r="D11" s="726"/>
      <c r="E11" s="727"/>
      <c r="F11" s="467"/>
      <c r="G11" s="464" t="s">
        <v>152</v>
      </c>
      <c r="H11" s="484">
        <v>9.8000000000000004E-2</v>
      </c>
      <c r="I11" s="485" t="s">
        <v>153</v>
      </c>
      <c r="J11" s="486">
        <f t="shared" si="1"/>
        <v>0</v>
      </c>
      <c r="K11" s="103" t="s">
        <v>258</v>
      </c>
      <c r="L11" s="4"/>
      <c r="M11" s="14"/>
    </row>
    <row r="12" spans="1:13" s="1" customFormat="1" ht="15" customHeight="1" x14ac:dyDescent="0.2">
      <c r="A12" s="98"/>
      <c r="B12" s="483">
        <f t="shared" si="0"/>
        <v>5</v>
      </c>
      <c r="C12" s="487" t="s">
        <v>173</v>
      </c>
      <c r="D12" s="876" t="s">
        <v>648</v>
      </c>
      <c r="E12" s="877"/>
      <c r="F12" s="467"/>
      <c r="G12" s="464" t="s">
        <v>152</v>
      </c>
      <c r="H12" s="482">
        <v>0.114</v>
      </c>
      <c r="I12" s="469" t="s">
        <v>153</v>
      </c>
      <c r="J12" s="470">
        <f t="shared" si="1"/>
        <v>0</v>
      </c>
      <c r="K12" s="103" t="s">
        <v>259</v>
      </c>
      <c r="L12" s="4"/>
      <c r="M12" s="14"/>
    </row>
    <row r="13" spans="1:13" s="1" customFormat="1" ht="15" customHeight="1" x14ac:dyDescent="0.2">
      <c r="A13" s="98"/>
      <c r="B13" s="483">
        <f t="shared" si="0"/>
        <v>6</v>
      </c>
      <c r="C13" s="487" t="s">
        <v>173</v>
      </c>
      <c r="D13" s="880" t="s">
        <v>649</v>
      </c>
      <c r="E13" s="881"/>
      <c r="F13" s="467"/>
      <c r="G13" s="464" t="s">
        <v>152</v>
      </c>
      <c r="H13" s="482">
        <v>0.13400000000000001</v>
      </c>
      <c r="I13" s="469" t="s">
        <v>153</v>
      </c>
      <c r="J13" s="470">
        <f t="shared" si="1"/>
        <v>0</v>
      </c>
      <c r="K13" s="103" t="s">
        <v>260</v>
      </c>
      <c r="L13" s="4"/>
      <c r="M13" s="14"/>
    </row>
    <row r="14" spans="1:13" s="1" customFormat="1" ht="15" customHeight="1" x14ac:dyDescent="0.2">
      <c r="A14" s="98"/>
      <c r="B14" s="483">
        <f t="shared" si="0"/>
        <v>7</v>
      </c>
      <c r="C14" s="487" t="s">
        <v>175</v>
      </c>
      <c r="D14" s="878"/>
      <c r="E14" s="879"/>
      <c r="F14" s="467"/>
      <c r="G14" s="464" t="s">
        <v>152</v>
      </c>
      <c r="H14" s="482">
        <v>0.129</v>
      </c>
      <c r="I14" s="469" t="s">
        <v>153</v>
      </c>
      <c r="J14" s="470">
        <f>ROUND(F14*H14,0)</f>
        <v>0</v>
      </c>
      <c r="K14" s="103" t="s">
        <v>261</v>
      </c>
      <c r="L14" s="4"/>
      <c r="M14" s="14"/>
    </row>
    <row r="15" spans="1:13" s="1" customFormat="1" ht="15" customHeight="1" x14ac:dyDescent="0.2">
      <c r="A15" s="98"/>
      <c r="B15" s="483">
        <f t="shared" si="0"/>
        <v>8</v>
      </c>
      <c r="C15" s="487" t="s">
        <v>196</v>
      </c>
      <c r="D15" s="878"/>
      <c r="E15" s="879"/>
      <c r="F15" s="467"/>
      <c r="G15" s="464" t="s">
        <v>152</v>
      </c>
      <c r="H15" s="482">
        <v>0.14699999999999999</v>
      </c>
      <c r="I15" s="469" t="s">
        <v>153</v>
      </c>
      <c r="J15" s="470">
        <f>ROUND(F15*H15,0)</f>
        <v>0</v>
      </c>
      <c r="K15" s="103" t="s">
        <v>314</v>
      </c>
      <c r="L15" s="4"/>
      <c r="M15" s="14"/>
    </row>
    <row r="16" spans="1:13" s="1" customFormat="1" ht="15" customHeight="1" x14ac:dyDescent="0.2">
      <c r="A16" s="98"/>
      <c r="B16" s="483">
        <f t="shared" si="0"/>
        <v>9</v>
      </c>
      <c r="C16" s="487" t="s">
        <v>197</v>
      </c>
      <c r="D16" s="878"/>
      <c r="E16" s="879"/>
      <c r="F16" s="467"/>
      <c r="G16" s="464" t="s">
        <v>152</v>
      </c>
      <c r="H16" s="482">
        <v>0.16400000000000001</v>
      </c>
      <c r="I16" s="469" t="s">
        <v>153</v>
      </c>
      <c r="J16" s="470">
        <f t="shared" si="1"/>
        <v>0</v>
      </c>
      <c r="K16" s="103" t="s">
        <v>501</v>
      </c>
      <c r="L16" s="4"/>
    </row>
    <row r="17" spans="1:12" s="1" customFormat="1" ht="15" customHeight="1" x14ac:dyDescent="0.2">
      <c r="A17" s="98"/>
      <c r="B17" s="483">
        <f t="shared" si="0"/>
        <v>10</v>
      </c>
      <c r="C17" s="487" t="s">
        <v>213</v>
      </c>
      <c r="D17" s="726"/>
      <c r="E17" s="727"/>
      <c r="F17" s="467"/>
      <c r="G17" s="464" t="s">
        <v>152</v>
      </c>
      <c r="H17" s="482">
        <v>0.18099999999999999</v>
      </c>
      <c r="I17" s="469" t="s">
        <v>153</v>
      </c>
      <c r="J17" s="470">
        <f t="shared" si="1"/>
        <v>0</v>
      </c>
      <c r="K17" s="103" t="s">
        <v>502</v>
      </c>
      <c r="L17" s="4"/>
    </row>
    <row r="18" spans="1:12" s="1" customFormat="1" ht="15" customHeight="1" x14ac:dyDescent="0.2">
      <c r="A18" s="98"/>
      <c r="B18" s="483">
        <f t="shared" si="0"/>
        <v>11</v>
      </c>
      <c r="C18" s="487" t="s">
        <v>215</v>
      </c>
      <c r="D18" s="726"/>
      <c r="E18" s="727"/>
      <c r="F18" s="467"/>
      <c r="G18" s="464" t="s">
        <v>152</v>
      </c>
      <c r="H18" s="482">
        <v>0.19700000000000001</v>
      </c>
      <c r="I18" s="469" t="s">
        <v>153</v>
      </c>
      <c r="J18" s="470">
        <f t="shared" si="1"/>
        <v>0</v>
      </c>
      <c r="K18" s="103" t="s">
        <v>503</v>
      </c>
      <c r="L18" s="4"/>
    </row>
    <row r="19" spans="1:12" s="1" customFormat="1" ht="15" customHeight="1" x14ac:dyDescent="0.2">
      <c r="A19" s="98"/>
      <c r="B19" s="483">
        <f t="shared" si="0"/>
        <v>12</v>
      </c>
      <c r="C19" s="487" t="s">
        <v>216</v>
      </c>
      <c r="D19" s="726"/>
      <c r="E19" s="727"/>
      <c r="F19" s="467"/>
      <c r="G19" s="464" t="s">
        <v>152</v>
      </c>
      <c r="H19" s="482">
        <v>0.21299999999999999</v>
      </c>
      <c r="I19" s="469" t="s">
        <v>153</v>
      </c>
      <c r="J19" s="470">
        <f t="shared" si="1"/>
        <v>0</v>
      </c>
      <c r="K19" s="103" t="s">
        <v>504</v>
      </c>
      <c r="L19" s="4"/>
    </row>
    <row r="20" spans="1:12" s="1" customFormat="1" ht="15" customHeight="1" x14ac:dyDescent="0.2">
      <c r="A20" s="98"/>
      <c r="B20" s="483">
        <f t="shared" si="0"/>
        <v>13</v>
      </c>
      <c r="C20" s="487" t="s">
        <v>218</v>
      </c>
      <c r="D20" s="726"/>
      <c r="E20" s="727"/>
      <c r="F20" s="467"/>
      <c r="G20" s="464" t="s">
        <v>152</v>
      </c>
      <c r="H20" s="482">
        <v>0.22800000000000001</v>
      </c>
      <c r="I20" s="469" t="s">
        <v>153</v>
      </c>
      <c r="J20" s="470">
        <f t="shared" si="1"/>
        <v>0</v>
      </c>
      <c r="K20" s="103" t="s">
        <v>505</v>
      </c>
      <c r="L20" s="4"/>
    </row>
    <row r="21" spans="1:12" s="1" customFormat="1" ht="15" customHeight="1" x14ac:dyDescent="0.2">
      <c r="A21" s="98"/>
      <c r="B21" s="483">
        <f t="shared" si="0"/>
        <v>14</v>
      </c>
      <c r="C21" s="487" t="s">
        <v>220</v>
      </c>
      <c r="D21" s="726"/>
      <c r="E21" s="727"/>
      <c r="F21" s="467"/>
      <c r="G21" s="464" t="s">
        <v>152</v>
      </c>
      <c r="H21" s="482">
        <v>0.24399999999999999</v>
      </c>
      <c r="I21" s="469" t="s">
        <v>153</v>
      </c>
      <c r="J21" s="470">
        <f t="shared" si="1"/>
        <v>0</v>
      </c>
      <c r="K21" s="103" t="s">
        <v>506</v>
      </c>
      <c r="L21" s="4"/>
    </row>
    <row r="22" spans="1:12" s="1" customFormat="1" ht="15" customHeight="1" x14ac:dyDescent="0.2">
      <c r="A22" s="98"/>
      <c r="B22" s="483">
        <f t="shared" si="0"/>
        <v>15</v>
      </c>
      <c r="C22" s="487" t="s">
        <v>222</v>
      </c>
      <c r="D22" s="726"/>
      <c r="E22" s="727"/>
      <c r="F22" s="467"/>
      <c r="G22" s="464" t="s">
        <v>152</v>
      </c>
      <c r="H22" s="482">
        <v>0.25900000000000001</v>
      </c>
      <c r="I22" s="469" t="s">
        <v>153</v>
      </c>
      <c r="J22" s="470">
        <f t="shared" si="1"/>
        <v>0</v>
      </c>
      <c r="K22" s="103" t="s">
        <v>507</v>
      </c>
      <c r="L22" s="4"/>
    </row>
    <row r="23" spans="1:12" s="1" customFormat="1" ht="15" customHeight="1" x14ac:dyDescent="0.2">
      <c r="A23" s="98"/>
      <c r="B23" s="483">
        <f t="shared" si="0"/>
        <v>16</v>
      </c>
      <c r="C23" s="487" t="s">
        <v>650</v>
      </c>
      <c r="D23" s="726"/>
      <c r="E23" s="727"/>
      <c r="F23" s="467"/>
      <c r="G23" s="464" t="s">
        <v>152</v>
      </c>
      <c r="H23" s="482">
        <v>0.27500000000000002</v>
      </c>
      <c r="I23" s="469" t="s">
        <v>153</v>
      </c>
      <c r="J23" s="470">
        <f t="shared" si="1"/>
        <v>0</v>
      </c>
      <c r="K23" s="103" t="s">
        <v>508</v>
      </c>
      <c r="L23" s="4"/>
    </row>
    <row r="24" spans="1:12" s="1" customFormat="1" ht="15" customHeight="1" x14ac:dyDescent="0.2">
      <c r="A24" s="98"/>
      <c r="B24" s="483">
        <f>B23+1</f>
        <v>17</v>
      </c>
      <c r="C24" s="487" t="s">
        <v>226</v>
      </c>
      <c r="D24" s="726"/>
      <c r="E24" s="727"/>
      <c r="F24" s="467"/>
      <c r="G24" s="464" t="s">
        <v>152</v>
      </c>
      <c r="H24" s="482">
        <v>0.28799999999999998</v>
      </c>
      <c r="I24" s="469" t="s">
        <v>153</v>
      </c>
      <c r="J24" s="470">
        <f t="shared" si="1"/>
        <v>0</v>
      </c>
      <c r="K24" s="103" t="s">
        <v>509</v>
      </c>
      <c r="L24" s="4"/>
    </row>
    <row r="25" spans="1:12" s="1" customFormat="1" ht="15" customHeight="1" x14ac:dyDescent="0.2">
      <c r="A25" s="98"/>
      <c r="B25" s="483">
        <f>B24+1</f>
        <v>18</v>
      </c>
      <c r="C25" s="487" t="s">
        <v>228</v>
      </c>
      <c r="D25" s="726"/>
      <c r="E25" s="727"/>
      <c r="F25" s="467"/>
      <c r="G25" s="464" t="s">
        <v>152</v>
      </c>
      <c r="H25" s="482">
        <v>0.3</v>
      </c>
      <c r="I25" s="469" t="s">
        <v>153</v>
      </c>
      <c r="J25" s="470">
        <f t="shared" si="1"/>
        <v>0</v>
      </c>
      <c r="K25" s="103" t="s">
        <v>510</v>
      </c>
      <c r="L25" s="4"/>
    </row>
    <row r="26" spans="1:12" s="1" customFormat="1" ht="15" customHeight="1" x14ac:dyDescent="0.2">
      <c r="A26" s="98"/>
      <c r="B26" s="483">
        <f>B25+1</f>
        <v>19</v>
      </c>
      <c r="C26" s="487" t="s">
        <v>230</v>
      </c>
      <c r="D26" s="726"/>
      <c r="E26" s="727"/>
      <c r="F26" s="467"/>
      <c r="G26" s="464" t="s">
        <v>152</v>
      </c>
      <c r="H26" s="482">
        <v>0.3</v>
      </c>
      <c r="I26" s="469" t="s">
        <v>153</v>
      </c>
      <c r="J26" s="470">
        <f t="shared" si="1"/>
        <v>0</v>
      </c>
      <c r="K26" s="103" t="s">
        <v>290</v>
      </c>
      <c r="L26" s="4"/>
    </row>
    <row r="27" spans="1:12" s="1" customFormat="1" ht="15" customHeight="1" x14ac:dyDescent="0.2">
      <c r="A27" s="98"/>
      <c r="B27" s="483">
        <f>B26+1</f>
        <v>20</v>
      </c>
      <c r="C27" s="487" t="s">
        <v>232</v>
      </c>
      <c r="D27" s="726"/>
      <c r="E27" s="727"/>
      <c r="F27" s="467"/>
      <c r="G27" s="464" t="s">
        <v>152</v>
      </c>
      <c r="H27" s="482">
        <v>0.3</v>
      </c>
      <c r="I27" s="469" t="s">
        <v>153</v>
      </c>
      <c r="J27" s="470">
        <f t="shared" si="1"/>
        <v>0</v>
      </c>
      <c r="K27" s="103" t="s">
        <v>292</v>
      </c>
      <c r="L27" s="4"/>
    </row>
    <row r="28" spans="1:12" s="1" customFormat="1" ht="15" customHeight="1" thickBot="1" x14ac:dyDescent="0.25">
      <c r="A28" s="98"/>
      <c r="B28" s="483">
        <f>B27+1</f>
        <v>21</v>
      </c>
      <c r="C28" s="487" t="s">
        <v>1136</v>
      </c>
      <c r="D28" s="726"/>
      <c r="E28" s="727"/>
      <c r="F28" s="467"/>
      <c r="G28" s="464" t="s">
        <v>152</v>
      </c>
      <c r="H28" s="482">
        <v>0.3</v>
      </c>
      <c r="I28" s="469" t="s">
        <v>153</v>
      </c>
      <c r="J28" s="470">
        <f t="shared" si="1"/>
        <v>0</v>
      </c>
      <c r="K28" s="103" t="s">
        <v>513</v>
      </c>
      <c r="L28" s="4"/>
    </row>
    <row r="29" spans="1:12" s="1" customFormat="1" ht="15" customHeight="1" x14ac:dyDescent="0.2">
      <c r="A29" s="98"/>
      <c r="B29" s="103"/>
      <c r="C29" s="104"/>
      <c r="D29" s="103"/>
      <c r="E29" s="103"/>
      <c r="F29" s="57"/>
      <c r="G29" s="104"/>
      <c r="H29" s="734" t="s">
        <v>651</v>
      </c>
      <c r="I29" s="735"/>
      <c r="J29" s="105"/>
      <c r="K29" s="103"/>
    </row>
    <row r="30" spans="1:12" s="1" customFormat="1" ht="15" customHeight="1" thickBot="1" x14ac:dyDescent="0.25">
      <c r="A30" s="98"/>
      <c r="B30" s="103"/>
      <c r="C30" s="103"/>
      <c r="D30" s="103"/>
      <c r="E30" s="103"/>
      <c r="F30" s="57"/>
      <c r="G30" s="103"/>
      <c r="H30" s="736" t="s">
        <v>163</v>
      </c>
      <c r="I30" s="737"/>
      <c r="J30" s="5">
        <f>SUM(J8:J28)</f>
        <v>0</v>
      </c>
      <c r="K30" s="103" t="s">
        <v>164</v>
      </c>
      <c r="L30" s="1" t="s">
        <v>152</v>
      </c>
    </row>
    <row r="31" spans="1:12" s="1" customFormat="1" ht="15" customHeight="1" x14ac:dyDescent="0.2">
      <c r="A31" s="98"/>
      <c r="B31" s="98"/>
      <c r="C31" s="98"/>
      <c r="D31" s="98"/>
      <c r="E31" s="98"/>
      <c r="F31" s="125"/>
      <c r="G31" s="98"/>
      <c r="H31" s="98"/>
      <c r="I31" s="98"/>
      <c r="J31" s="125"/>
      <c r="K31" s="98"/>
    </row>
    <row r="32" spans="1:12" ht="15" customHeight="1" x14ac:dyDescent="0.2">
      <c r="A32" s="97" t="s">
        <v>13</v>
      </c>
      <c r="B32" s="98" t="s">
        <v>652</v>
      </c>
      <c r="C32" s="94"/>
      <c r="D32" s="94"/>
      <c r="E32" s="94"/>
      <c r="F32" s="108"/>
      <c r="G32" s="94"/>
      <c r="H32" s="94"/>
      <c r="I32" s="94"/>
      <c r="J32" s="108"/>
      <c r="K32" s="94"/>
    </row>
    <row r="33" spans="1:13" ht="15" customHeight="1" x14ac:dyDescent="0.2">
      <c r="A33" s="99"/>
      <c r="B33" s="94"/>
      <c r="C33" s="94"/>
      <c r="D33" s="94"/>
      <c r="E33" s="94"/>
      <c r="F33" s="108"/>
      <c r="G33" s="94"/>
      <c r="H33" s="94"/>
      <c r="I33" s="94"/>
      <c r="J33" s="108"/>
      <c r="K33" s="94"/>
    </row>
    <row r="34" spans="1:13" ht="15" customHeight="1" x14ac:dyDescent="0.2">
      <c r="A34" s="99"/>
      <c r="B34" s="729" t="s">
        <v>146</v>
      </c>
      <c r="C34" s="730"/>
      <c r="D34" s="729" t="s">
        <v>147</v>
      </c>
      <c r="E34" s="730"/>
      <c r="F34" s="330" t="s">
        <v>148</v>
      </c>
      <c r="G34" s="331"/>
      <c r="H34" s="331" t="s">
        <v>149</v>
      </c>
      <c r="I34" s="331"/>
      <c r="J34" s="330" t="s">
        <v>8</v>
      </c>
      <c r="K34" s="103"/>
    </row>
    <row r="35" spans="1:13" ht="15" customHeight="1" x14ac:dyDescent="0.2">
      <c r="A35" s="99"/>
      <c r="B35" s="147"/>
      <c r="C35" s="250"/>
      <c r="D35" s="347"/>
      <c r="E35" s="348"/>
      <c r="F35" s="109"/>
      <c r="G35" s="134"/>
      <c r="H35" s="134"/>
      <c r="I35" s="134"/>
      <c r="J35" s="110" t="s">
        <v>150</v>
      </c>
      <c r="K35" s="103"/>
    </row>
    <row r="36" spans="1:13" s="1" customFormat="1" ht="15" customHeight="1" x14ac:dyDescent="0.2">
      <c r="A36" s="98"/>
      <c r="B36" s="480">
        <v>1</v>
      </c>
      <c r="C36" s="481" t="s">
        <v>155</v>
      </c>
      <c r="D36" s="726"/>
      <c r="E36" s="727"/>
      <c r="F36" s="467"/>
      <c r="G36" s="464" t="s">
        <v>152</v>
      </c>
      <c r="H36" s="488">
        <v>7.0999999999999994E-2</v>
      </c>
      <c r="I36" s="469" t="s">
        <v>153</v>
      </c>
      <c r="J36" s="470">
        <f t="shared" ref="J36:J55" si="2">ROUND(F36*H36,0)</f>
        <v>0</v>
      </c>
      <c r="K36" s="103" t="s">
        <v>183</v>
      </c>
      <c r="L36" s="4"/>
      <c r="M36" s="14"/>
    </row>
    <row r="37" spans="1:13" s="1" customFormat="1" ht="15" customHeight="1" x14ac:dyDescent="0.2">
      <c r="A37" s="98"/>
      <c r="B37" s="483">
        <f t="shared" ref="B37:B50" si="3">B36+1</f>
        <v>2</v>
      </c>
      <c r="C37" s="481" t="s">
        <v>157</v>
      </c>
      <c r="D37" s="726"/>
      <c r="E37" s="727"/>
      <c r="F37" s="467"/>
      <c r="G37" s="464" t="s">
        <v>152</v>
      </c>
      <c r="H37" s="488">
        <v>0.107</v>
      </c>
      <c r="I37" s="485" t="s">
        <v>153</v>
      </c>
      <c r="J37" s="486">
        <f t="shared" si="2"/>
        <v>0</v>
      </c>
      <c r="K37" s="103" t="s">
        <v>184</v>
      </c>
      <c r="L37" s="4"/>
      <c r="M37" s="14"/>
    </row>
    <row r="38" spans="1:13" s="1" customFormat="1" ht="15" customHeight="1" x14ac:dyDescent="0.2">
      <c r="A38" s="98"/>
      <c r="B38" s="483">
        <f t="shared" si="3"/>
        <v>3</v>
      </c>
      <c r="C38" s="481" t="s">
        <v>159</v>
      </c>
      <c r="D38" s="726"/>
      <c r="E38" s="727"/>
      <c r="F38" s="467"/>
      <c r="G38" s="464" t="s">
        <v>152</v>
      </c>
      <c r="H38" s="488">
        <v>0.14000000000000001</v>
      </c>
      <c r="I38" s="469" t="s">
        <v>153</v>
      </c>
      <c r="J38" s="470">
        <f t="shared" si="2"/>
        <v>0</v>
      </c>
      <c r="K38" s="103" t="s">
        <v>257</v>
      </c>
      <c r="L38" s="4"/>
      <c r="M38" s="14"/>
    </row>
    <row r="39" spans="1:13" s="1" customFormat="1" ht="15" customHeight="1" x14ac:dyDescent="0.2">
      <c r="A39" s="98"/>
      <c r="B39" s="483">
        <f t="shared" si="3"/>
        <v>4</v>
      </c>
      <c r="C39" s="487" t="s">
        <v>161</v>
      </c>
      <c r="D39" s="726"/>
      <c r="E39" s="727"/>
      <c r="F39" s="467"/>
      <c r="G39" s="464" t="s">
        <v>152</v>
      </c>
      <c r="H39" s="488">
        <v>0.16300000000000001</v>
      </c>
      <c r="I39" s="485" t="s">
        <v>153</v>
      </c>
      <c r="J39" s="486">
        <f t="shared" si="2"/>
        <v>0</v>
      </c>
      <c r="K39" s="103" t="s">
        <v>258</v>
      </c>
      <c r="L39" s="4"/>
      <c r="M39" s="14"/>
    </row>
    <row r="40" spans="1:13" s="1" customFormat="1" ht="15" customHeight="1" x14ac:dyDescent="0.2">
      <c r="A40" s="98"/>
      <c r="B40" s="483">
        <f t="shared" si="3"/>
        <v>5</v>
      </c>
      <c r="C40" s="487" t="s">
        <v>173</v>
      </c>
      <c r="D40" s="726"/>
      <c r="E40" s="727"/>
      <c r="F40" s="467"/>
      <c r="G40" s="464" t="s">
        <v>152</v>
      </c>
      <c r="H40" s="488">
        <v>0.191</v>
      </c>
      <c r="I40" s="469" t="s">
        <v>153</v>
      </c>
      <c r="J40" s="470">
        <f t="shared" si="2"/>
        <v>0</v>
      </c>
      <c r="K40" s="103" t="s">
        <v>259</v>
      </c>
      <c r="L40" s="4"/>
      <c r="M40" s="14"/>
    </row>
    <row r="41" spans="1:13" s="1" customFormat="1" ht="15" customHeight="1" x14ac:dyDescent="0.2">
      <c r="A41" s="98"/>
      <c r="B41" s="483">
        <f t="shared" si="3"/>
        <v>6</v>
      </c>
      <c r="C41" s="487" t="s">
        <v>175</v>
      </c>
      <c r="D41" s="726"/>
      <c r="E41" s="727"/>
      <c r="F41" s="467"/>
      <c r="G41" s="464" t="s">
        <v>152</v>
      </c>
      <c r="H41" s="488">
        <v>0.216</v>
      </c>
      <c r="I41" s="469" t="s">
        <v>153</v>
      </c>
      <c r="J41" s="470">
        <f t="shared" si="2"/>
        <v>0</v>
      </c>
      <c r="K41" s="103" t="s">
        <v>260</v>
      </c>
      <c r="L41" s="4"/>
      <c r="M41" s="14"/>
    </row>
    <row r="42" spans="1:13" s="1" customFormat="1" ht="15" customHeight="1" x14ac:dyDescent="0.2">
      <c r="A42" s="98"/>
      <c r="B42" s="483">
        <f t="shared" si="3"/>
        <v>7</v>
      </c>
      <c r="C42" s="487" t="s">
        <v>196</v>
      </c>
      <c r="D42" s="726"/>
      <c r="E42" s="727"/>
      <c r="F42" s="467"/>
      <c r="G42" s="464" t="s">
        <v>152</v>
      </c>
      <c r="H42" s="488">
        <v>0.245</v>
      </c>
      <c r="I42" s="469" t="s">
        <v>153</v>
      </c>
      <c r="J42" s="470">
        <f>ROUND(F42*H42,0)</f>
        <v>0</v>
      </c>
      <c r="K42" s="103" t="s">
        <v>261</v>
      </c>
      <c r="L42" s="4"/>
      <c r="M42" s="14"/>
    </row>
    <row r="43" spans="1:13" s="1" customFormat="1" ht="15" customHeight="1" x14ac:dyDescent="0.2">
      <c r="A43" s="98"/>
      <c r="B43" s="483">
        <f t="shared" si="3"/>
        <v>8</v>
      </c>
      <c r="C43" s="487" t="s">
        <v>197</v>
      </c>
      <c r="D43" s="726"/>
      <c r="E43" s="727"/>
      <c r="F43" s="467"/>
      <c r="G43" s="464" t="s">
        <v>152</v>
      </c>
      <c r="H43" s="488">
        <v>0.27300000000000002</v>
      </c>
      <c r="I43" s="469" t="s">
        <v>153</v>
      </c>
      <c r="J43" s="470">
        <f t="shared" si="2"/>
        <v>0</v>
      </c>
      <c r="K43" s="103" t="s">
        <v>314</v>
      </c>
      <c r="L43" s="4"/>
      <c r="M43" s="14"/>
    </row>
    <row r="44" spans="1:13" s="1" customFormat="1" ht="15" customHeight="1" x14ac:dyDescent="0.2">
      <c r="A44" s="98"/>
      <c r="B44" s="483">
        <f t="shared" si="3"/>
        <v>9</v>
      </c>
      <c r="C44" s="487" t="s">
        <v>213</v>
      </c>
      <c r="D44" s="726"/>
      <c r="E44" s="727"/>
      <c r="F44" s="467"/>
      <c r="G44" s="464" t="s">
        <v>152</v>
      </c>
      <c r="H44" s="488">
        <v>0.30099999999999999</v>
      </c>
      <c r="I44" s="469" t="s">
        <v>153</v>
      </c>
      <c r="J44" s="470">
        <f t="shared" si="2"/>
        <v>0</v>
      </c>
      <c r="K44" s="103" t="s">
        <v>501</v>
      </c>
      <c r="L44" s="4"/>
      <c r="M44" s="14"/>
    </row>
    <row r="45" spans="1:13" s="1" customFormat="1" ht="15" customHeight="1" x14ac:dyDescent="0.2">
      <c r="A45" s="98"/>
      <c r="B45" s="483">
        <f t="shared" si="3"/>
        <v>10</v>
      </c>
      <c r="C45" s="487" t="s">
        <v>215</v>
      </c>
      <c r="D45" s="726"/>
      <c r="E45" s="727"/>
      <c r="F45" s="467"/>
      <c r="G45" s="464" t="s">
        <v>152</v>
      </c>
      <c r="H45" s="488">
        <v>0.32900000000000001</v>
      </c>
      <c r="I45" s="469" t="s">
        <v>153</v>
      </c>
      <c r="J45" s="470">
        <f t="shared" si="2"/>
        <v>0</v>
      </c>
      <c r="K45" s="103" t="s">
        <v>502</v>
      </c>
      <c r="L45" s="4"/>
      <c r="M45" s="14"/>
    </row>
    <row r="46" spans="1:13" s="1" customFormat="1" ht="15" customHeight="1" x14ac:dyDescent="0.2">
      <c r="A46" s="98"/>
      <c r="B46" s="483">
        <f t="shared" si="3"/>
        <v>11</v>
      </c>
      <c r="C46" s="487" t="s">
        <v>216</v>
      </c>
      <c r="D46" s="726"/>
      <c r="E46" s="727"/>
      <c r="F46" s="467"/>
      <c r="G46" s="464" t="s">
        <v>152</v>
      </c>
      <c r="H46" s="488">
        <v>0.35499999999999998</v>
      </c>
      <c r="I46" s="469" t="s">
        <v>153</v>
      </c>
      <c r="J46" s="470">
        <f t="shared" si="2"/>
        <v>0</v>
      </c>
      <c r="K46" s="103" t="s">
        <v>503</v>
      </c>
      <c r="L46" s="4"/>
      <c r="M46" s="14"/>
    </row>
    <row r="47" spans="1:13" s="1" customFormat="1" ht="15" customHeight="1" x14ac:dyDescent="0.2">
      <c r="A47" s="98"/>
      <c r="B47" s="483">
        <f t="shared" si="3"/>
        <v>12</v>
      </c>
      <c r="C47" s="487" t="s">
        <v>218</v>
      </c>
      <c r="D47" s="726"/>
      <c r="E47" s="727"/>
      <c r="F47" s="467"/>
      <c r="G47" s="464" t="s">
        <v>152</v>
      </c>
      <c r="H47" s="488">
        <v>0.38100000000000001</v>
      </c>
      <c r="I47" s="469" t="s">
        <v>153</v>
      </c>
      <c r="J47" s="470">
        <f t="shared" si="2"/>
        <v>0</v>
      </c>
      <c r="K47" s="103" t="s">
        <v>504</v>
      </c>
      <c r="L47" s="4"/>
      <c r="M47" s="14"/>
    </row>
    <row r="48" spans="1:13" s="1" customFormat="1" ht="15" customHeight="1" x14ac:dyDescent="0.2">
      <c r="A48" s="98"/>
      <c r="B48" s="483">
        <f t="shared" si="3"/>
        <v>13</v>
      </c>
      <c r="C48" s="487" t="s">
        <v>220</v>
      </c>
      <c r="D48" s="726"/>
      <c r="E48" s="727"/>
      <c r="F48" s="467"/>
      <c r="G48" s="464" t="s">
        <v>152</v>
      </c>
      <c r="H48" s="488">
        <v>0.40699999999999997</v>
      </c>
      <c r="I48" s="469" t="s">
        <v>153</v>
      </c>
      <c r="J48" s="470">
        <f t="shared" si="2"/>
        <v>0</v>
      </c>
      <c r="K48" s="103" t="s">
        <v>505</v>
      </c>
      <c r="L48" s="4"/>
      <c r="M48" s="14"/>
    </row>
    <row r="49" spans="1:13" s="1" customFormat="1" ht="15" customHeight="1" x14ac:dyDescent="0.2">
      <c r="A49" s="98"/>
      <c r="B49" s="483">
        <f t="shared" si="3"/>
        <v>14</v>
      </c>
      <c r="C49" s="487" t="s">
        <v>222</v>
      </c>
      <c r="D49" s="726"/>
      <c r="E49" s="727"/>
      <c r="F49" s="467"/>
      <c r="G49" s="464" t="s">
        <v>152</v>
      </c>
      <c r="H49" s="488">
        <v>0.432</v>
      </c>
      <c r="I49" s="469" t="s">
        <v>153</v>
      </c>
      <c r="J49" s="470">
        <f>ROUND(F49*H49,0)</f>
        <v>0</v>
      </c>
      <c r="K49" s="103" t="s">
        <v>506</v>
      </c>
      <c r="L49" s="4"/>
      <c r="M49" s="14"/>
    </row>
    <row r="50" spans="1:13" s="1" customFormat="1" ht="15" customHeight="1" x14ac:dyDescent="0.2">
      <c r="A50" s="98"/>
      <c r="B50" s="483">
        <f t="shared" si="3"/>
        <v>15</v>
      </c>
      <c r="C50" s="487" t="s">
        <v>650</v>
      </c>
      <c r="D50" s="726"/>
      <c r="E50" s="727"/>
      <c r="F50" s="467"/>
      <c r="G50" s="464" t="s">
        <v>152</v>
      </c>
      <c r="H50" s="488">
        <v>0.45900000000000002</v>
      </c>
      <c r="I50" s="469" t="s">
        <v>153</v>
      </c>
      <c r="J50" s="470">
        <f t="shared" si="2"/>
        <v>0</v>
      </c>
      <c r="K50" s="103" t="s">
        <v>507</v>
      </c>
      <c r="L50" s="4"/>
      <c r="M50" s="14"/>
    </row>
    <row r="51" spans="1:13" s="1" customFormat="1" ht="15" customHeight="1" x14ac:dyDescent="0.2">
      <c r="A51" s="98"/>
      <c r="B51" s="483">
        <f>B50+1</f>
        <v>16</v>
      </c>
      <c r="C51" s="487" t="s">
        <v>226</v>
      </c>
      <c r="D51" s="726"/>
      <c r="E51" s="727"/>
      <c r="F51" s="467"/>
      <c r="G51" s="464" t="s">
        <v>152</v>
      </c>
      <c r="H51" s="488">
        <v>0.48</v>
      </c>
      <c r="I51" s="469" t="s">
        <v>153</v>
      </c>
      <c r="J51" s="470">
        <f t="shared" si="2"/>
        <v>0</v>
      </c>
      <c r="K51" s="103" t="s">
        <v>508</v>
      </c>
      <c r="L51" s="4"/>
      <c r="M51" s="14"/>
    </row>
    <row r="52" spans="1:13" s="1" customFormat="1" ht="15" customHeight="1" x14ac:dyDescent="0.2">
      <c r="A52" s="98"/>
      <c r="B52" s="483">
        <f>B51+1</f>
        <v>17</v>
      </c>
      <c r="C52" s="487" t="s">
        <v>228</v>
      </c>
      <c r="D52" s="726"/>
      <c r="E52" s="727"/>
      <c r="F52" s="467"/>
      <c r="G52" s="464" t="s">
        <v>152</v>
      </c>
      <c r="H52" s="488">
        <v>0.5</v>
      </c>
      <c r="I52" s="469" t="s">
        <v>153</v>
      </c>
      <c r="J52" s="470">
        <f t="shared" si="2"/>
        <v>0</v>
      </c>
      <c r="K52" s="103" t="s">
        <v>509</v>
      </c>
      <c r="L52" s="4"/>
      <c r="M52" s="14"/>
    </row>
    <row r="53" spans="1:13" s="1" customFormat="1" ht="15" customHeight="1" x14ac:dyDescent="0.2">
      <c r="A53" s="98"/>
      <c r="B53" s="483">
        <f>B52+1</f>
        <v>18</v>
      </c>
      <c r="C53" s="487" t="s">
        <v>230</v>
      </c>
      <c r="D53" s="726"/>
      <c r="E53" s="727"/>
      <c r="F53" s="467"/>
      <c r="G53" s="464" t="s">
        <v>152</v>
      </c>
      <c r="H53" s="488">
        <v>0.5</v>
      </c>
      <c r="I53" s="469" t="s">
        <v>153</v>
      </c>
      <c r="J53" s="470">
        <f t="shared" si="2"/>
        <v>0</v>
      </c>
      <c r="K53" s="103" t="s">
        <v>510</v>
      </c>
      <c r="L53" s="4"/>
      <c r="M53" s="14"/>
    </row>
    <row r="54" spans="1:13" s="1" customFormat="1" ht="15" customHeight="1" x14ac:dyDescent="0.2">
      <c r="A54" s="98"/>
      <c r="B54" s="483">
        <f>B53+1</f>
        <v>19</v>
      </c>
      <c r="C54" s="487" t="s">
        <v>232</v>
      </c>
      <c r="D54" s="726"/>
      <c r="E54" s="727"/>
      <c r="F54" s="467"/>
      <c r="G54" s="464" t="s">
        <v>152</v>
      </c>
      <c r="H54" s="488">
        <v>0.5</v>
      </c>
      <c r="I54" s="469" t="s">
        <v>153</v>
      </c>
      <c r="J54" s="470">
        <f t="shared" si="2"/>
        <v>0</v>
      </c>
      <c r="K54" s="103" t="s">
        <v>653</v>
      </c>
      <c r="L54" s="4"/>
      <c r="M54" s="14"/>
    </row>
    <row r="55" spans="1:13" s="1" customFormat="1" ht="15" customHeight="1" thickBot="1" x14ac:dyDescent="0.25">
      <c r="A55" s="98"/>
      <c r="B55" s="483">
        <f>B54+1</f>
        <v>20</v>
      </c>
      <c r="C55" s="487" t="s">
        <v>1136</v>
      </c>
      <c r="D55" s="726"/>
      <c r="E55" s="727"/>
      <c r="F55" s="467"/>
      <c r="G55" s="464" t="s">
        <v>152</v>
      </c>
      <c r="H55" s="156">
        <v>0.5</v>
      </c>
      <c r="I55" s="469" t="s">
        <v>153</v>
      </c>
      <c r="J55" s="470">
        <f t="shared" si="2"/>
        <v>0</v>
      </c>
      <c r="K55" s="103" t="s">
        <v>326</v>
      </c>
      <c r="L55" s="4"/>
      <c r="M55" s="14"/>
    </row>
    <row r="56" spans="1:13" s="1" customFormat="1" ht="15" customHeight="1" x14ac:dyDescent="0.2">
      <c r="A56" s="98"/>
      <c r="B56" s="103"/>
      <c r="C56" s="104"/>
      <c r="D56" s="103"/>
      <c r="E56" s="103"/>
      <c r="F56" s="57"/>
      <c r="G56" s="104"/>
      <c r="H56" s="734" t="s">
        <v>293</v>
      </c>
      <c r="I56" s="735"/>
      <c r="J56" s="105"/>
      <c r="K56" s="103"/>
    </row>
    <row r="57" spans="1:13" s="1" customFormat="1" ht="15" customHeight="1" thickBot="1" x14ac:dyDescent="0.25">
      <c r="A57" s="98"/>
      <c r="B57" s="103"/>
      <c r="C57" s="103"/>
      <c r="D57" s="103"/>
      <c r="E57" s="103"/>
      <c r="F57" s="57"/>
      <c r="G57" s="103"/>
      <c r="H57" s="736" t="s">
        <v>163</v>
      </c>
      <c r="I57" s="737"/>
      <c r="J57" s="5">
        <f>SUM(J36:J55)</f>
        <v>0</v>
      </c>
      <c r="K57" s="103" t="s">
        <v>166</v>
      </c>
      <c r="L57" s="1" t="s">
        <v>152</v>
      </c>
    </row>
    <row r="58" spans="1:13" s="1" customFormat="1" ht="15" customHeight="1" x14ac:dyDescent="0.2">
      <c r="A58" s="98"/>
      <c r="B58" s="98"/>
      <c r="C58" s="98"/>
      <c r="D58" s="98"/>
      <c r="E58" s="98"/>
      <c r="F58" s="125"/>
      <c r="G58" s="98"/>
      <c r="H58" s="98"/>
      <c r="I58" s="98"/>
      <c r="J58" s="125"/>
      <c r="K58" s="98"/>
    </row>
    <row r="59" spans="1:13" ht="15" customHeight="1" x14ac:dyDescent="0.2">
      <c r="A59" s="97" t="s">
        <v>17</v>
      </c>
      <c r="B59" s="98" t="s">
        <v>654</v>
      </c>
      <c r="C59" s="94"/>
      <c r="D59" s="94"/>
      <c r="E59" s="94"/>
      <c r="F59" s="108"/>
      <c r="G59" s="94"/>
      <c r="H59" s="94"/>
      <c r="I59" s="94"/>
      <c r="J59" s="108"/>
      <c r="K59" s="94"/>
    </row>
    <row r="60" spans="1:13" ht="15" customHeight="1" x14ac:dyDescent="0.2">
      <c r="A60" s="99"/>
      <c r="B60" s="94"/>
      <c r="C60" s="94"/>
      <c r="D60" s="94"/>
      <c r="E60" s="94"/>
      <c r="F60" s="108"/>
      <c r="G60" s="94"/>
      <c r="H60" s="94"/>
      <c r="I60" s="94"/>
      <c r="J60" s="108"/>
      <c r="K60" s="94"/>
    </row>
    <row r="61" spans="1:13" ht="15" customHeight="1" x14ac:dyDescent="0.2">
      <c r="A61" s="99"/>
      <c r="B61" s="729" t="s">
        <v>531</v>
      </c>
      <c r="C61" s="730"/>
      <c r="D61" s="729" t="s">
        <v>147</v>
      </c>
      <c r="E61" s="730"/>
      <c r="F61" s="330" t="s">
        <v>302</v>
      </c>
      <c r="G61" s="331"/>
      <c r="H61" s="331" t="s">
        <v>149</v>
      </c>
      <c r="I61" s="331"/>
      <c r="J61" s="330" t="s">
        <v>8</v>
      </c>
      <c r="K61" s="103"/>
    </row>
    <row r="62" spans="1:13" ht="15" customHeight="1" x14ac:dyDescent="0.2">
      <c r="A62" s="99"/>
      <c r="B62" s="147"/>
      <c r="C62" s="250"/>
      <c r="D62" s="347"/>
      <c r="E62" s="348"/>
      <c r="F62" s="109"/>
      <c r="G62" s="134"/>
      <c r="H62" s="134"/>
      <c r="I62" s="134"/>
      <c r="J62" s="110" t="s">
        <v>150</v>
      </c>
      <c r="K62" s="103"/>
    </row>
    <row r="63" spans="1:13" s="1" customFormat="1" ht="15" customHeight="1" x14ac:dyDescent="0.2">
      <c r="A63" s="98"/>
      <c r="B63" s="480">
        <v>1</v>
      </c>
      <c r="C63" s="481" t="s">
        <v>155</v>
      </c>
      <c r="D63" s="726"/>
      <c r="E63" s="727"/>
      <c r="F63" s="467"/>
      <c r="G63" s="464" t="s">
        <v>152</v>
      </c>
      <c r="H63" s="488">
        <v>4.2000000000000003E-2</v>
      </c>
      <c r="I63" s="485" t="s">
        <v>153</v>
      </c>
      <c r="J63" s="486">
        <f t="shared" ref="J63:J65" si="4">ROUND(F63*H63,0)</f>
        <v>0</v>
      </c>
      <c r="K63" s="103" t="s">
        <v>154</v>
      </c>
      <c r="L63" s="4"/>
      <c r="M63" s="14"/>
    </row>
    <row r="64" spans="1:13" s="1" customFormat="1" ht="15" customHeight="1" x14ac:dyDescent="0.2">
      <c r="A64" s="98"/>
      <c r="B64" s="480">
        <v>2</v>
      </c>
      <c r="C64" s="481" t="s">
        <v>157</v>
      </c>
      <c r="D64" s="726"/>
      <c r="E64" s="727"/>
      <c r="F64" s="467"/>
      <c r="G64" s="464" t="s">
        <v>152</v>
      </c>
      <c r="H64" s="488">
        <v>6.4000000000000001E-2</v>
      </c>
      <c r="I64" s="469" t="s">
        <v>153</v>
      </c>
      <c r="J64" s="470">
        <f t="shared" si="4"/>
        <v>0</v>
      </c>
      <c r="K64" s="103" t="s">
        <v>156</v>
      </c>
      <c r="L64" s="4"/>
      <c r="M64" s="14"/>
    </row>
    <row r="65" spans="1:14" s="1" customFormat="1" ht="15" customHeight="1" x14ac:dyDescent="0.2">
      <c r="A65" s="98"/>
      <c r="B65" s="480">
        <v>3</v>
      </c>
      <c r="C65" s="481" t="s">
        <v>159</v>
      </c>
      <c r="D65" s="726"/>
      <c r="E65" s="727"/>
      <c r="F65" s="467"/>
      <c r="G65" s="464" t="s">
        <v>152</v>
      </c>
      <c r="H65" s="488">
        <v>8.4000000000000005E-2</v>
      </c>
      <c r="I65" s="469" t="s">
        <v>153</v>
      </c>
      <c r="J65" s="470">
        <f t="shared" si="4"/>
        <v>0</v>
      </c>
      <c r="K65" s="103" t="s">
        <v>158</v>
      </c>
      <c r="L65" s="4"/>
      <c r="M65" s="14"/>
    </row>
    <row r="66" spans="1:14" s="1" customFormat="1" ht="15" customHeight="1" thickBot="1" x14ac:dyDescent="0.25">
      <c r="A66" s="98"/>
      <c r="B66" s="876" t="s">
        <v>529</v>
      </c>
      <c r="C66" s="877"/>
      <c r="D66" s="726"/>
      <c r="E66" s="727"/>
      <c r="F66" s="150"/>
      <c r="G66" s="151"/>
      <c r="H66" s="157"/>
      <c r="I66" s="582"/>
      <c r="J66" s="486">
        <f>SUM(J63:J65)</f>
        <v>0</v>
      </c>
      <c r="K66" s="103" t="s">
        <v>198</v>
      </c>
      <c r="N66" s="4"/>
    </row>
    <row r="67" spans="1:14" s="1" customFormat="1" ht="15" customHeight="1" x14ac:dyDescent="0.2">
      <c r="A67" s="98"/>
      <c r="B67" s="810"/>
      <c r="C67" s="811"/>
      <c r="D67" s="810"/>
      <c r="E67" s="811"/>
      <c r="F67" s="489" t="s">
        <v>1182</v>
      </c>
      <c r="G67" s="490"/>
      <c r="H67" s="625" t="s">
        <v>1183</v>
      </c>
      <c r="I67" s="585"/>
      <c r="J67" s="105"/>
      <c r="K67" s="103"/>
      <c r="N67" s="4"/>
    </row>
    <row r="68" spans="1:14" s="1" customFormat="1" ht="15" customHeight="1" x14ac:dyDescent="0.2">
      <c r="A68" s="98"/>
      <c r="B68" s="812"/>
      <c r="C68" s="813"/>
      <c r="D68" s="812"/>
      <c r="E68" s="813"/>
      <c r="F68" s="136">
        <f>J66</f>
        <v>0</v>
      </c>
      <c r="G68" s="249" t="s">
        <v>152</v>
      </c>
      <c r="H68" s="159" t="e">
        <f>財政力附表!S28</f>
        <v>#DIV/0!</v>
      </c>
      <c r="I68" s="147" t="s">
        <v>153</v>
      </c>
      <c r="J68" s="158">
        <f>IFERROR(ROUND(F68*H68,0),0)</f>
        <v>0</v>
      </c>
      <c r="K68" s="103" t="s">
        <v>168</v>
      </c>
      <c r="L68" s="1" t="s">
        <v>152</v>
      </c>
      <c r="N68" s="4"/>
    </row>
    <row r="69" spans="1:14" s="1" customFormat="1" ht="15" customHeight="1" thickBot="1" x14ac:dyDescent="0.25">
      <c r="A69" s="98"/>
      <c r="B69" s="814"/>
      <c r="C69" s="815"/>
      <c r="D69" s="814"/>
      <c r="E69" s="815"/>
      <c r="F69" s="153"/>
      <c r="G69" s="134"/>
      <c r="H69" s="154" t="s">
        <v>655</v>
      </c>
      <c r="I69" s="347"/>
      <c r="J69" s="155"/>
      <c r="K69" s="103"/>
    </row>
    <row r="70" spans="1:14" s="1" customFormat="1" ht="15" customHeight="1" x14ac:dyDescent="0.2">
      <c r="A70" s="98"/>
      <c r="B70" s="104"/>
      <c r="C70" s="104"/>
      <c r="D70" s="104"/>
      <c r="E70" s="104"/>
      <c r="F70" s="57"/>
      <c r="G70" s="104"/>
      <c r="H70" s="267"/>
      <c r="I70" s="104"/>
      <c r="J70" s="57"/>
      <c r="K70" s="103"/>
    </row>
    <row r="71" spans="1:14" ht="15" customHeight="1" x14ac:dyDescent="0.2">
      <c r="A71" s="97" t="s">
        <v>23</v>
      </c>
      <c r="B71" s="98" t="s">
        <v>656</v>
      </c>
      <c r="C71" s="94"/>
      <c r="D71" s="94"/>
      <c r="E71" s="94"/>
      <c r="F71" s="108"/>
      <c r="G71" s="94"/>
      <c r="H71" s="94"/>
      <c r="I71" s="94"/>
      <c r="J71" s="108"/>
      <c r="K71" s="94"/>
    </row>
    <row r="72" spans="1:14" ht="15" customHeight="1" x14ac:dyDescent="0.2">
      <c r="A72" s="99"/>
      <c r="B72" s="94"/>
      <c r="C72" s="94"/>
      <c r="D72" s="94"/>
      <c r="E72" s="94"/>
      <c r="F72" s="108"/>
      <c r="G72" s="94"/>
      <c r="H72" s="94"/>
      <c r="I72" s="94"/>
      <c r="J72" s="108"/>
      <c r="K72" s="94"/>
    </row>
    <row r="73" spans="1:14" ht="15" customHeight="1" x14ac:dyDescent="0.2">
      <c r="A73" s="99"/>
      <c r="B73" s="729" t="s">
        <v>531</v>
      </c>
      <c r="C73" s="730"/>
      <c r="D73" s="729" t="s">
        <v>147</v>
      </c>
      <c r="E73" s="730"/>
      <c r="F73" s="330" t="s">
        <v>302</v>
      </c>
      <c r="G73" s="331"/>
      <c r="H73" s="331" t="s">
        <v>149</v>
      </c>
      <c r="I73" s="331"/>
      <c r="J73" s="330" t="s">
        <v>8</v>
      </c>
      <c r="K73" s="103"/>
    </row>
    <row r="74" spans="1:14" ht="15" customHeight="1" x14ac:dyDescent="0.2">
      <c r="A74" s="99"/>
      <c r="B74" s="147"/>
      <c r="C74" s="250"/>
      <c r="D74" s="347"/>
      <c r="E74" s="348"/>
      <c r="F74" s="109"/>
      <c r="G74" s="134"/>
      <c r="H74" s="134"/>
      <c r="I74" s="134"/>
      <c r="J74" s="110" t="s">
        <v>150</v>
      </c>
      <c r="K74" s="103"/>
    </row>
    <row r="75" spans="1:14" s="1" customFormat="1" ht="15" customHeight="1" x14ac:dyDescent="0.2">
      <c r="A75" s="98"/>
      <c r="B75" s="480">
        <v>1</v>
      </c>
      <c r="C75" s="481" t="s">
        <v>155</v>
      </c>
      <c r="D75" s="742"/>
      <c r="E75" s="727"/>
      <c r="F75" s="467"/>
      <c r="G75" s="464" t="s">
        <v>152</v>
      </c>
      <c r="H75" s="488">
        <v>0.14099999999999999</v>
      </c>
      <c r="I75" s="485" t="s">
        <v>153</v>
      </c>
      <c r="J75" s="486">
        <f t="shared" ref="J75:J77" si="5">ROUND(F75*H75,0)</f>
        <v>0</v>
      </c>
      <c r="K75" s="103" t="s">
        <v>154</v>
      </c>
      <c r="L75" s="4"/>
      <c r="M75" s="14"/>
    </row>
    <row r="76" spans="1:14" s="1" customFormat="1" ht="15" customHeight="1" x14ac:dyDescent="0.2">
      <c r="A76" s="98"/>
      <c r="B76" s="480">
        <v>2</v>
      </c>
      <c r="C76" s="481" t="s">
        <v>157</v>
      </c>
      <c r="D76" s="742"/>
      <c r="E76" s="727"/>
      <c r="F76" s="467"/>
      <c r="G76" s="464" t="s">
        <v>152</v>
      </c>
      <c r="H76" s="488">
        <v>0.21299999999999999</v>
      </c>
      <c r="I76" s="469" t="s">
        <v>153</v>
      </c>
      <c r="J76" s="470">
        <f t="shared" si="5"/>
        <v>0</v>
      </c>
      <c r="K76" s="103" t="s">
        <v>156</v>
      </c>
      <c r="L76" s="4"/>
      <c r="M76" s="14"/>
    </row>
    <row r="77" spans="1:14" s="1" customFormat="1" ht="15" customHeight="1" thickBot="1" x14ac:dyDescent="0.25">
      <c r="A77" s="98"/>
      <c r="B77" s="483">
        <v>3</v>
      </c>
      <c r="C77" s="487" t="s">
        <v>159</v>
      </c>
      <c r="D77" s="742"/>
      <c r="E77" s="727"/>
      <c r="F77" s="467"/>
      <c r="G77" s="464" t="s">
        <v>152</v>
      </c>
      <c r="H77" s="488">
        <v>0.28100000000000003</v>
      </c>
      <c r="I77" s="469" t="s">
        <v>153</v>
      </c>
      <c r="J77" s="470">
        <f t="shared" si="5"/>
        <v>0</v>
      </c>
      <c r="K77" s="103" t="s">
        <v>158</v>
      </c>
      <c r="L77" s="4"/>
      <c r="M77" s="14"/>
    </row>
    <row r="78" spans="1:14" s="1" customFormat="1" ht="15" customHeight="1" x14ac:dyDescent="0.2">
      <c r="A78" s="98"/>
      <c r="B78" s="103"/>
      <c r="C78" s="104"/>
      <c r="D78" s="103"/>
      <c r="E78" s="103"/>
      <c r="F78" s="57"/>
      <c r="G78" s="104"/>
      <c r="H78" s="734" t="s">
        <v>643</v>
      </c>
      <c r="I78" s="735"/>
      <c r="J78" s="105"/>
      <c r="K78" s="103"/>
    </row>
    <row r="79" spans="1:14" s="1" customFormat="1" ht="15" customHeight="1" thickBot="1" x14ac:dyDescent="0.25">
      <c r="A79" s="98"/>
      <c r="B79" s="103"/>
      <c r="C79" s="103"/>
      <c r="D79" s="103"/>
      <c r="E79" s="103"/>
      <c r="F79" s="57"/>
      <c r="G79" s="103"/>
      <c r="H79" s="736" t="s">
        <v>163</v>
      </c>
      <c r="I79" s="737"/>
      <c r="J79" s="5">
        <f>SUM(J75:J77)</f>
        <v>0</v>
      </c>
      <c r="K79" s="103" t="s">
        <v>170</v>
      </c>
      <c r="L79" s="1" t="s">
        <v>152</v>
      </c>
    </row>
    <row r="80" spans="1:14" s="1" customFormat="1" ht="15" customHeight="1" x14ac:dyDescent="0.2">
      <c r="A80" s="98"/>
      <c r="B80" s="98"/>
      <c r="C80" s="98"/>
      <c r="D80" s="98"/>
      <c r="E80" s="98"/>
      <c r="F80" s="125"/>
      <c r="G80" s="98"/>
      <c r="H80" s="98"/>
      <c r="I80" s="98"/>
      <c r="J80" s="125"/>
      <c r="K80" s="98"/>
    </row>
    <row r="81" spans="1:13" ht="15" customHeight="1" x14ac:dyDescent="0.2">
      <c r="A81" s="97" t="s">
        <v>171</v>
      </c>
      <c r="B81" s="98" t="s">
        <v>657</v>
      </c>
      <c r="C81" s="94"/>
      <c r="D81" s="94"/>
      <c r="E81" s="94"/>
      <c r="F81" s="108"/>
      <c r="G81" s="94"/>
      <c r="H81" s="94"/>
      <c r="I81" s="94"/>
      <c r="J81" s="108"/>
      <c r="K81" s="94"/>
    </row>
    <row r="82" spans="1:13" ht="15" customHeight="1" x14ac:dyDescent="0.2">
      <c r="A82" s="99"/>
      <c r="B82" s="94"/>
      <c r="C82" s="94"/>
      <c r="D82" s="94"/>
      <c r="E82" s="94"/>
      <c r="F82" s="108"/>
      <c r="G82" s="94"/>
      <c r="H82" s="94"/>
      <c r="I82" s="94"/>
      <c r="J82" s="108"/>
      <c r="K82" s="94"/>
    </row>
    <row r="83" spans="1:13" ht="15" customHeight="1" x14ac:dyDescent="0.2">
      <c r="A83" s="99"/>
      <c r="B83" s="729" t="s">
        <v>531</v>
      </c>
      <c r="C83" s="730"/>
      <c r="D83" s="729" t="s">
        <v>147</v>
      </c>
      <c r="E83" s="730"/>
      <c r="F83" s="330" t="s">
        <v>302</v>
      </c>
      <c r="G83" s="331"/>
      <c r="H83" s="331" t="s">
        <v>149</v>
      </c>
      <c r="I83" s="331"/>
      <c r="J83" s="330" t="s">
        <v>8</v>
      </c>
      <c r="K83" s="103"/>
    </row>
    <row r="84" spans="1:13" ht="15" customHeight="1" x14ac:dyDescent="0.2">
      <c r="A84" s="99"/>
      <c r="B84" s="147"/>
      <c r="C84" s="250"/>
      <c r="D84" s="347"/>
      <c r="E84" s="348"/>
      <c r="F84" s="109"/>
      <c r="G84" s="134"/>
      <c r="H84" s="134"/>
      <c r="I84" s="134"/>
      <c r="J84" s="110" t="s">
        <v>150</v>
      </c>
      <c r="K84" s="103"/>
    </row>
    <row r="85" spans="1:13" s="1" customFormat="1" ht="15" customHeight="1" x14ac:dyDescent="0.2">
      <c r="A85" s="98"/>
      <c r="B85" s="480">
        <v>1</v>
      </c>
      <c r="C85" s="481" t="s">
        <v>155</v>
      </c>
      <c r="D85" s="742"/>
      <c r="E85" s="727"/>
      <c r="F85" s="467"/>
      <c r="G85" s="464" t="s">
        <v>152</v>
      </c>
      <c r="H85" s="488">
        <v>4.2000000000000003E-2</v>
      </c>
      <c r="I85" s="469" t="s">
        <v>153</v>
      </c>
      <c r="J85" s="470">
        <f t="shared" ref="J85:J104" si="6">ROUND(F85*H85,0)</f>
        <v>0</v>
      </c>
      <c r="K85" s="103" t="s">
        <v>183</v>
      </c>
      <c r="L85" s="4"/>
      <c r="M85" s="14"/>
    </row>
    <row r="86" spans="1:13" s="1" customFormat="1" ht="15" customHeight="1" x14ac:dyDescent="0.2">
      <c r="A86" s="98"/>
      <c r="B86" s="483">
        <f t="shared" ref="B86:B99" si="7">B85+1</f>
        <v>2</v>
      </c>
      <c r="C86" s="481" t="s">
        <v>157</v>
      </c>
      <c r="D86" s="742"/>
      <c r="E86" s="727"/>
      <c r="F86" s="467"/>
      <c r="G86" s="464" t="s">
        <v>152</v>
      </c>
      <c r="H86" s="488">
        <v>6.4000000000000001E-2</v>
      </c>
      <c r="I86" s="485" t="s">
        <v>153</v>
      </c>
      <c r="J86" s="486">
        <f t="shared" si="6"/>
        <v>0</v>
      </c>
      <c r="K86" s="103" t="s">
        <v>184</v>
      </c>
      <c r="L86" s="4"/>
      <c r="M86" s="14"/>
    </row>
    <row r="87" spans="1:13" s="1" customFormat="1" ht="15" customHeight="1" x14ac:dyDescent="0.2">
      <c r="A87" s="98"/>
      <c r="B87" s="483">
        <f t="shared" si="7"/>
        <v>3</v>
      </c>
      <c r="C87" s="481" t="s">
        <v>159</v>
      </c>
      <c r="D87" s="742"/>
      <c r="E87" s="727"/>
      <c r="F87" s="467"/>
      <c r="G87" s="464" t="s">
        <v>152</v>
      </c>
      <c r="H87" s="488">
        <v>8.4000000000000005E-2</v>
      </c>
      <c r="I87" s="469" t="s">
        <v>153</v>
      </c>
      <c r="J87" s="470">
        <f t="shared" si="6"/>
        <v>0</v>
      </c>
      <c r="K87" s="103" t="s">
        <v>257</v>
      </c>
      <c r="L87" s="4"/>
      <c r="M87" s="14"/>
    </row>
    <row r="88" spans="1:13" s="1" customFormat="1" ht="15" customHeight="1" x14ac:dyDescent="0.2">
      <c r="A88" s="98"/>
      <c r="B88" s="483">
        <f t="shared" si="7"/>
        <v>4</v>
      </c>
      <c r="C88" s="487" t="s">
        <v>161</v>
      </c>
      <c r="D88" s="742"/>
      <c r="E88" s="727"/>
      <c r="F88" s="467"/>
      <c r="G88" s="464" t="s">
        <v>152</v>
      </c>
      <c r="H88" s="488">
        <v>9.8000000000000004E-2</v>
      </c>
      <c r="I88" s="485" t="s">
        <v>153</v>
      </c>
      <c r="J88" s="486">
        <f t="shared" si="6"/>
        <v>0</v>
      </c>
      <c r="K88" s="103" t="s">
        <v>258</v>
      </c>
      <c r="L88" s="4"/>
      <c r="M88" s="14"/>
    </row>
    <row r="89" spans="1:13" s="1" customFormat="1" ht="15" customHeight="1" x14ac:dyDescent="0.2">
      <c r="A89" s="98"/>
      <c r="B89" s="483">
        <f t="shared" si="7"/>
        <v>5</v>
      </c>
      <c r="C89" s="487" t="s">
        <v>173</v>
      </c>
      <c r="D89" s="742"/>
      <c r="E89" s="727"/>
      <c r="F89" s="467"/>
      <c r="G89" s="464" t="s">
        <v>152</v>
      </c>
      <c r="H89" s="488">
        <v>0.114</v>
      </c>
      <c r="I89" s="469" t="s">
        <v>153</v>
      </c>
      <c r="J89" s="470">
        <f t="shared" si="6"/>
        <v>0</v>
      </c>
      <c r="K89" s="103" t="s">
        <v>259</v>
      </c>
      <c r="L89" s="4"/>
      <c r="M89" s="14"/>
    </row>
    <row r="90" spans="1:13" s="1" customFormat="1" ht="15" customHeight="1" x14ac:dyDescent="0.2">
      <c r="A90" s="98"/>
      <c r="B90" s="483">
        <f t="shared" si="7"/>
        <v>6</v>
      </c>
      <c r="C90" s="487" t="s">
        <v>175</v>
      </c>
      <c r="D90" s="742"/>
      <c r="E90" s="727"/>
      <c r="F90" s="467"/>
      <c r="G90" s="464" t="s">
        <v>152</v>
      </c>
      <c r="H90" s="488">
        <v>0.129</v>
      </c>
      <c r="I90" s="469" t="s">
        <v>153</v>
      </c>
      <c r="J90" s="470">
        <f t="shared" si="6"/>
        <v>0</v>
      </c>
      <c r="K90" s="103" t="s">
        <v>260</v>
      </c>
      <c r="L90" s="4"/>
      <c r="M90" s="14"/>
    </row>
    <row r="91" spans="1:13" s="1" customFormat="1" ht="15" customHeight="1" x14ac:dyDescent="0.2">
      <c r="A91" s="98"/>
      <c r="B91" s="483">
        <f t="shared" si="7"/>
        <v>7</v>
      </c>
      <c r="C91" s="487" t="s">
        <v>196</v>
      </c>
      <c r="D91" s="742"/>
      <c r="E91" s="727"/>
      <c r="F91" s="467"/>
      <c r="G91" s="464" t="s">
        <v>152</v>
      </c>
      <c r="H91" s="488">
        <v>0.14699999999999999</v>
      </c>
      <c r="I91" s="469" t="s">
        <v>153</v>
      </c>
      <c r="J91" s="470">
        <f>ROUND(F91*H91,0)</f>
        <v>0</v>
      </c>
      <c r="K91" s="103" t="s">
        <v>261</v>
      </c>
      <c r="L91" s="4"/>
      <c r="M91" s="14"/>
    </row>
    <row r="92" spans="1:13" s="1" customFormat="1" ht="15" customHeight="1" x14ac:dyDescent="0.2">
      <c r="A92" s="98"/>
      <c r="B92" s="483">
        <f t="shared" si="7"/>
        <v>8</v>
      </c>
      <c r="C92" s="487" t="s">
        <v>197</v>
      </c>
      <c r="D92" s="742"/>
      <c r="E92" s="727"/>
      <c r="F92" s="467"/>
      <c r="G92" s="464" t="s">
        <v>152</v>
      </c>
      <c r="H92" s="488">
        <v>0.16400000000000001</v>
      </c>
      <c r="I92" s="469" t="s">
        <v>153</v>
      </c>
      <c r="J92" s="470">
        <f t="shared" si="6"/>
        <v>0</v>
      </c>
      <c r="K92" s="103" t="s">
        <v>314</v>
      </c>
      <c r="L92" s="4"/>
      <c r="M92" s="14"/>
    </row>
    <row r="93" spans="1:13" s="1" customFormat="1" ht="15" customHeight="1" x14ac:dyDescent="0.2">
      <c r="A93" s="98"/>
      <c r="B93" s="483">
        <f t="shared" si="7"/>
        <v>9</v>
      </c>
      <c r="C93" s="487" t="s">
        <v>213</v>
      </c>
      <c r="D93" s="742"/>
      <c r="E93" s="727"/>
      <c r="F93" s="467"/>
      <c r="G93" s="464" t="s">
        <v>152</v>
      </c>
      <c r="H93" s="488">
        <v>0.18099999999999999</v>
      </c>
      <c r="I93" s="469" t="s">
        <v>153</v>
      </c>
      <c r="J93" s="470">
        <f t="shared" si="6"/>
        <v>0</v>
      </c>
      <c r="K93" s="103" t="s">
        <v>501</v>
      </c>
      <c r="L93" s="4"/>
      <c r="M93" s="14"/>
    </row>
    <row r="94" spans="1:13" s="1" customFormat="1" ht="15" customHeight="1" x14ac:dyDescent="0.2">
      <c r="A94" s="98"/>
      <c r="B94" s="483">
        <f t="shared" si="7"/>
        <v>10</v>
      </c>
      <c r="C94" s="487" t="s">
        <v>215</v>
      </c>
      <c r="D94" s="742"/>
      <c r="E94" s="727"/>
      <c r="F94" s="467"/>
      <c r="G94" s="464" t="s">
        <v>152</v>
      </c>
      <c r="H94" s="488">
        <v>0.19700000000000001</v>
      </c>
      <c r="I94" s="469" t="s">
        <v>153</v>
      </c>
      <c r="J94" s="470">
        <f t="shared" si="6"/>
        <v>0</v>
      </c>
      <c r="K94" s="103" t="s">
        <v>502</v>
      </c>
      <c r="L94" s="4"/>
      <c r="M94" s="14"/>
    </row>
    <row r="95" spans="1:13" s="1" customFormat="1" ht="15" customHeight="1" x14ac:dyDescent="0.2">
      <c r="A95" s="98"/>
      <c r="B95" s="483">
        <f t="shared" si="7"/>
        <v>11</v>
      </c>
      <c r="C95" s="487" t="s">
        <v>216</v>
      </c>
      <c r="D95" s="742"/>
      <c r="E95" s="727"/>
      <c r="F95" s="467"/>
      <c r="G95" s="464" t="s">
        <v>152</v>
      </c>
      <c r="H95" s="488">
        <v>0.21299999999999999</v>
      </c>
      <c r="I95" s="469" t="s">
        <v>153</v>
      </c>
      <c r="J95" s="470">
        <f t="shared" si="6"/>
        <v>0</v>
      </c>
      <c r="K95" s="103" t="s">
        <v>503</v>
      </c>
      <c r="L95" s="4"/>
      <c r="M95" s="14"/>
    </row>
    <row r="96" spans="1:13" s="1" customFormat="1" ht="15" customHeight="1" x14ac:dyDescent="0.2">
      <c r="A96" s="98"/>
      <c r="B96" s="483">
        <f t="shared" si="7"/>
        <v>12</v>
      </c>
      <c r="C96" s="487" t="s">
        <v>218</v>
      </c>
      <c r="D96" s="742"/>
      <c r="E96" s="727"/>
      <c r="F96" s="467"/>
      <c r="G96" s="464" t="s">
        <v>152</v>
      </c>
      <c r="H96" s="488">
        <v>0.22800000000000001</v>
      </c>
      <c r="I96" s="469" t="s">
        <v>153</v>
      </c>
      <c r="J96" s="470">
        <f t="shared" si="6"/>
        <v>0</v>
      </c>
      <c r="K96" s="103" t="s">
        <v>504</v>
      </c>
      <c r="L96" s="4"/>
      <c r="M96" s="14"/>
    </row>
    <row r="97" spans="1:13" s="1" customFormat="1" ht="15" customHeight="1" x14ac:dyDescent="0.2">
      <c r="A97" s="98"/>
      <c r="B97" s="483">
        <f t="shared" si="7"/>
        <v>13</v>
      </c>
      <c r="C97" s="487" t="s">
        <v>220</v>
      </c>
      <c r="D97" s="742"/>
      <c r="E97" s="727"/>
      <c r="F97" s="467"/>
      <c r="G97" s="464" t="s">
        <v>152</v>
      </c>
      <c r="H97" s="488">
        <v>0.24399999999999999</v>
      </c>
      <c r="I97" s="469" t="s">
        <v>153</v>
      </c>
      <c r="J97" s="470">
        <f t="shared" si="6"/>
        <v>0</v>
      </c>
      <c r="K97" s="103" t="s">
        <v>505</v>
      </c>
      <c r="L97" s="4"/>
      <c r="M97" s="14"/>
    </row>
    <row r="98" spans="1:13" s="1" customFormat="1" ht="15" customHeight="1" x14ac:dyDescent="0.2">
      <c r="A98" s="98"/>
      <c r="B98" s="483">
        <f t="shared" si="7"/>
        <v>14</v>
      </c>
      <c r="C98" s="487" t="s">
        <v>222</v>
      </c>
      <c r="D98" s="742"/>
      <c r="E98" s="727"/>
      <c r="F98" s="467"/>
      <c r="G98" s="464" t="s">
        <v>152</v>
      </c>
      <c r="H98" s="488">
        <v>0.25900000000000001</v>
      </c>
      <c r="I98" s="469" t="s">
        <v>153</v>
      </c>
      <c r="J98" s="470">
        <f t="shared" si="6"/>
        <v>0</v>
      </c>
      <c r="K98" s="103" t="s">
        <v>506</v>
      </c>
      <c r="L98" s="4"/>
      <c r="M98" s="14"/>
    </row>
    <row r="99" spans="1:13" s="1" customFormat="1" ht="15" customHeight="1" x14ac:dyDescent="0.2">
      <c r="A99" s="98"/>
      <c r="B99" s="483">
        <f t="shared" si="7"/>
        <v>15</v>
      </c>
      <c r="C99" s="487" t="s">
        <v>650</v>
      </c>
      <c r="D99" s="742"/>
      <c r="E99" s="727"/>
      <c r="F99" s="467"/>
      <c r="G99" s="464" t="s">
        <v>152</v>
      </c>
      <c r="H99" s="488">
        <v>0.27500000000000002</v>
      </c>
      <c r="I99" s="469" t="s">
        <v>153</v>
      </c>
      <c r="J99" s="470">
        <f t="shared" si="6"/>
        <v>0</v>
      </c>
      <c r="K99" s="103" t="s">
        <v>507</v>
      </c>
      <c r="L99" s="4"/>
      <c r="M99" s="14"/>
    </row>
    <row r="100" spans="1:13" s="1" customFormat="1" ht="15" customHeight="1" x14ac:dyDescent="0.2">
      <c r="A100" s="98"/>
      <c r="B100" s="483">
        <f>B99+1</f>
        <v>16</v>
      </c>
      <c r="C100" s="487" t="s">
        <v>226</v>
      </c>
      <c r="D100" s="742"/>
      <c r="E100" s="727"/>
      <c r="F100" s="467"/>
      <c r="G100" s="464" t="s">
        <v>152</v>
      </c>
      <c r="H100" s="488">
        <v>0.28799999999999998</v>
      </c>
      <c r="I100" s="469" t="s">
        <v>153</v>
      </c>
      <c r="J100" s="470">
        <f t="shared" si="6"/>
        <v>0</v>
      </c>
      <c r="K100" s="103" t="s">
        <v>508</v>
      </c>
      <c r="L100" s="4"/>
      <c r="M100" s="14"/>
    </row>
    <row r="101" spans="1:13" s="1" customFormat="1" ht="15" customHeight="1" x14ac:dyDescent="0.2">
      <c r="A101" s="98"/>
      <c r="B101" s="483">
        <f>B100+1</f>
        <v>17</v>
      </c>
      <c r="C101" s="487" t="s">
        <v>228</v>
      </c>
      <c r="D101" s="742"/>
      <c r="E101" s="727"/>
      <c r="F101" s="467"/>
      <c r="G101" s="464" t="s">
        <v>152</v>
      </c>
      <c r="H101" s="488">
        <v>0.3</v>
      </c>
      <c r="I101" s="469" t="s">
        <v>153</v>
      </c>
      <c r="J101" s="470">
        <f t="shared" si="6"/>
        <v>0</v>
      </c>
      <c r="K101" s="103" t="s">
        <v>509</v>
      </c>
      <c r="L101" s="4"/>
      <c r="M101" s="14"/>
    </row>
    <row r="102" spans="1:13" s="1" customFormat="1" ht="15" customHeight="1" x14ac:dyDescent="0.2">
      <c r="A102" s="98"/>
      <c r="B102" s="483">
        <f>B101+1</f>
        <v>18</v>
      </c>
      <c r="C102" s="487" t="s">
        <v>230</v>
      </c>
      <c r="D102" s="742"/>
      <c r="E102" s="727"/>
      <c r="F102" s="467"/>
      <c r="G102" s="464" t="s">
        <v>152</v>
      </c>
      <c r="H102" s="488">
        <v>0.3</v>
      </c>
      <c r="I102" s="469" t="s">
        <v>153</v>
      </c>
      <c r="J102" s="470">
        <f t="shared" si="6"/>
        <v>0</v>
      </c>
      <c r="K102" s="103" t="s">
        <v>510</v>
      </c>
      <c r="L102" s="4"/>
      <c r="M102" s="14"/>
    </row>
    <row r="103" spans="1:13" s="1" customFormat="1" ht="15" customHeight="1" x14ac:dyDescent="0.2">
      <c r="A103" s="98"/>
      <c r="B103" s="483">
        <f>B102+1</f>
        <v>19</v>
      </c>
      <c r="C103" s="487" t="s">
        <v>232</v>
      </c>
      <c r="D103" s="742"/>
      <c r="E103" s="727"/>
      <c r="F103" s="467"/>
      <c r="G103" s="464" t="s">
        <v>152</v>
      </c>
      <c r="H103" s="488">
        <v>0.3</v>
      </c>
      <c r="I103" s="469" t="s">
        <v>153</v>
      </c>
      <c r="J103" s="470">
        <f t="shared" si="6"/>
        <v>0</v>
      </c>
      <c r="K103" s="103" t="s">
        <v>290</v>
      </c>
      <c r="L103" s="4"/>
      <c r="M103" s="14"/>
    </row>
    <row r="104" spans="1:13" s="1" customFormat="1" ht="15" customHeight="1" thickBot="1" x14ac:dyDescent="0.25">
      <c r="A104" s="98"/>
      <c r="B104" s="483">
        <f>B103+1</f>
        <v>20</v>
      </c>
      <c r="C104" s="487" t="s">
        <v>1136</v>
      </c>
      <c r="D104" s="742"/>
      <c r="E104" s="727"/>
      <c r="F104" s="467"/>
      <c r="G104" s="464" t="s">
        <v>152</v>
      </c>
      <c r="H104" s="156">
        <v>0.3</v>
      </c>
      <c r="I104" s="469" t="s">
        <v>153</v>
      </c>
      <c r="J104" s="470">
        <f t="shared" si="6"/>
        <v>0</v>
      </c>
      <c r="K104" s="103" t="s">
        <v>292</v>
      </c>
      <c r="L104" s="4"/>
      <c r="M104" s="14"/>
    </row>
    <row r="105" spans="1:13" s="1" customFormat="1" ht="15" customHeight="1" x14ac:dyDescent="0.2">
      <c r="A105" s="98"/>
      <c r="B105" s="103"/>
      <c r="C105" s="104"/>
      <c r="D105" s="103"/>
      <c r="E105" s="103"/>
      <c r="F105" s="57"/>
      <c r="G105" s="104"/>
      <c r="H105" s="734" t="s">
        <v>293</v>
      </c>
      <c r="I105" s="735"/>
      <c r="J105" s="105"/>
      <c r="K105" s="103"/>
    </row>
    <row r="106" spans="1:13" s="1" customFormat="1" ht="15" customHeight="1" thickBot="1" x14ac:dyDescent="0.25">
      <c r="A106" s="98"/>
      <c r="B106" s="103"/>
      <c r="C106" s="103"/>
      <c r="D106" s="103"/>
      <c r="E106" s="103"/>
      <c r="F106" s="57"/>
      <c r="G106" s="103"/>
      <c r="H106" s="736" t="s">
        <v>163</v>
      </c>
      <c r="I106" s="737"/>
      <c r="J106" s="5">
        <f>SUM(J85:J104)</f>
        <v>0</v>
      </c>
      <c r="K106" s="103" t="s">
        <v>178</v>
      </c>
      <c r="L106" s="1" t="s">
        <v>152</v>
      </c>
    </row>
    <row r="107" spans="1:13" s="1" customFormat="1" ht="15" customHeight="1" x14ac:dyDescent="0.2">
      <c r="A107" s="98"/>
      <c r="B107" s="98"/>
      <c r="C107" s="98"/>
      <c r="D107" s="98"/>
      <c r="E107" s="98"/>
      <c r="F107" s="125"/>
      <c r="G107" s="98"/>
      <c r="H107" s="98"/>
      <c r="I107" s="98"/>
      <c r="J107" s="125"/>
      <c r="K107" s="98"/>
    </row>
    <row r="108" spans="1:13" ht="15" customHeight="1" x14ac:dyDescent="0.2">
      <c r="A108" s="97" t="s">
        <v>179</v>
      </c>
      <c r="B108" s="98" t="s">
        <v>659</v>
      </c>
      <c r="C108" s="94"/>
      <c r="D108" s="94"/>
      <c r="E108" s="94"/>
      <c r="F108" s="108"/>
      <c r="G108" s="94"/>
      <c r="H108" s="94"/>
      <c r="I108" s="94"/>
      <c r="J108" s="108"/>
      <c r="K108" s="94"/>
    </row>
    <row r="109" spans="1:13" ht="15" customHeight="1" x14ac:dyDescent="0.2">
      <c r="A109" s="99"/>
      <c r="B109" s="94"/>
      <c r="C109" s="94"/>
      <c r="D109" s="94"/>
      <c r="E109" s="94"/>
      <c r="F109" s="108"/>
      <c r="G109" s="94"/>
      <c r="H109" s="94"/>
      <c r="I109" s="94"/>
      <c r="J109" s="108"/>
      <c r="K109" s="94"/>
    </row>
    <row r="110" spans="1:13" ht="15" customHeight="1" x14ac:dyDescent="0.2">
      <c r="A110" s="99"/>
      <c r="B110" s="874" t="s">
        <v>531</v>
      </c>
      <c r="C110" s="875"/>
      <c r="D110" s="874" t="s">
        <v>147</v>
      </c>
      <c r="E110" s="875"/>
      <c r="F110" s="491" t="s">
        <v>302</v>
      </c>
      <c r="G110" s="490"/>
      <c r="H110" s="490" t="s">
        <v>149</v>
      </c>
      <c r="I110" s="490"/>
      <c r="J110" s="491" t="s">
        <v>8</v>
      </c>
      <c r="K110" s="103"/>
    </row>
    <row r="111" spans="1:13" ht="15" customHeight="1" x14ac:dyDescent="0.2">
      <c r="A111" s="99"/>
      <c r="B111" s="147"/>
      <c r="C111" s="250"/>
      <c r="D111" s="347"/>
      <c r="E111" s="348"/>
      <c r="F111" s="109"/>
      <c r="G111" s="134"/>
      <c r="H111" s="134"/>
      <c r="I111" s="134"/>
      <c r="J111" s="110" t="s">
        <v>150</v>
      </c>
      <c r="K111" s="103"/>
    </row>
    <row r="112" spans="1:13" s="1" customFormat="1" ht="15" customHeight="1" x14ac:dyDescent="0.2">
      <c r="A112" s="98"/>
      <c r="B112" s="480">
        <v>1</v>
      </c>
      <c r="C112" s="481" t="s">
        <v>155</v>
      </c>
      <c r="D112" s="742"/>
      <c r="E112" s="727"/>
      <c r="F112" s="467"/>
      <c r="G112" s="464" t="s">
        <v>152</v>
      </c>
      <c r="H112" s="488">
        <v>7.0999999999999994E-2</v>
      </c>
      <c r="I112" s="469" t="s">
        <v>153</v>
      </c>
      <c r="J112" s="470">
        <f t="shared" ref="J112:J127" si="8">ROUND(F112*H112,0)</f>
        <v>0</v>
      </c>
      <c r="K112" s="103" t="s">
        <v>183</v>
      </c>
      <c r="L112" s="4"/>
      <c r="M112" s="14"/>
    </row>
    <row r="113" spans="1:13" s="1" customFormat="1" ht="15" customHeight="1" x14ac:dyDescent="0.2">
      <c r="A113" s="98"/>
      <c r="B113" s="483">
        <f t="shared" ref="B113:B126" si="9">B112+1</f>
        <v>2</v>
      </c>
      <c r="C113" s="481" t="s">
        <v>157</v>
      </c>
      <c r="D113" s="742"/>
      <c r="E113" s="727"/>
      <c r="F113" s="467"/>
      <c r="G113" s="464" t="s">
        <v>152</v>
      </c>
      <c r="H113" s="488">
        <v>0.107</v>
      </c>
      <c r="I113" s="485" t="s">
        <v>153</v>
      </c>
      <c r="J113" s="486">
        <f t="shared" si="8"/>
        <v>0</v>
      </c>
      <c r="K113" s="103" t="s">
        <v>184</v>
      </c>
      <c r="L113" s="4"/>
      <c r="M113" s="14"/>
    </row>
    <row r="114" spans="1:13" s="1" customFormat="1" ht="15" customHeight="1" x14ac:dyDescent="0.2">
      <c r="A114" s="98"/>
      <c r="B114" s="483">
        <f t="shared" si="9"/>
        <v>3</v>
      </c>
      <c r="C114" s="481" t="s">
        <v>159</v>
      </c>
      <c r="D114" s="742"/>
      <c r="E114" s="727"/>
      <c r="F114" s="467"/>
      <c r="G114" s="464" t="s">
        <v>152</v>
      </c>
      <c r="H114" s="488">
        <v>0.14000000000000001</v>
      </c>
      <c r="I114" s="469" t="s">
        <v>153</v>
      </c>
      <c r="J114" s="470">
        <f t="shared" si="8"/>
        <v>0</v>
      </c>
      <c r="K114" s="103" t="s">
        <v>257</v>
      </c>
      <c r="L114" s="4"/>
      <c r="M114" s="14"/>
    </row>
    <row r="115" spans="1:13" s="1" customFormat="1" ht="15" customHeight="1" x14ac:dyDescent="0.2">
      <c r="A115" s="98"/>
      <c r="B115" s="483">
        <f t="shared" si="9"/>
        <v>4</v>
      </c>
      <c r="C115" s="487" t="s">
        <v>161</v>
      </c>
      <c r="D115" s="742"/>
      <c r="E115" s="727"/>
      <c r="F115" s="467"/>
      <c r="G115" s="464" t="s">
        <v>152</v>
      </c>
      <c r="H115" s="488">
        <v>0.16300000000000001</v>
      </c>
      <c r="I115" s="485" t="s">
        <v>153</v>
      </c>
      <c r="J115" s="486">
        <f t="shared" si="8"/>
        <v>0</v>
      </c>
      <c r="K115" s="103" t="s">
        <v>258</v>
      </c>
      <c r="L115" s="4"/>
      <c r="M115" s="14"/>
    </row>
    <row r="116" spans="1:13" s="1" customFormat="1" ht="15" customHeight="1" x14ac:dyDescent="0.2">
      <c r="A116" s="98"/>
      <c r="B116" s="483">
        <f t="shared" si="9"/>
        <v>5</v>
      </c>
      <c r="C116" s="487" t="s">
        <v>173</v>
      </c>
      <c r="D116" s="742"/>
      <c r="E116" s="727"/>
      <c r="F116" s="467"/>
      <c r="G116" s="464" t="s">
        <v>152</v>
      </c>
      <c r="H116" s="488">
        <v>0.191</v>
      </c>
      <c r="I116" s="469" t="s">
        <v>153</v>
      </c>
      <c r="J116" s="470">
        <f t="shared" si="8"/>
        <v>0</v>
      </c>
      <c r="K116" s="103" t="s">
        <v>259</v>
      </c>
      <c r="L116" s="4"/>
      <c r="M116" s="14"/>
    </row>
    <row r="117" spans="1:13" s="1" customFormat="1" ht="15" customHeight="1" x14ac:dyDescent="0.2">
      <c r="A117" s="98"/>
      <c r="B117" s="483">
        <f t="shared" si="9"/>
        <v>6</v>
      </c>
      <c r="C117" s="487" t="s">
        <v>175</v>
      </c>
      <c r="D117" s="742"/>
      <c r="E117" s="727"/>
      <c r="F117" s="467"/>
      <c r="G117" s="464" t="s">
        <v>152</v>
      </c>
      <c r="H117" s="488">
        <v>0.216</v>
      </c>
      <c r="I117" s="469" t="s">
        <v>153</v>
      </c>
      <c r="J117" s="470">
        <f t="shared" si="8"/>
        <v>0</v>
      </c>
      <c r="K117" s="103" t="s">
        <v>260</v>
      </c>
      <c r="L117" s="4"/>
      <c r="M117" s="14"/>
    </row>
    <row r="118" spans="1:13" s="1" customFormat="1" ht="15" customHeight="1" x14ac:dyDescent="0.2">
      <c r="A118" s="98"/>
      <c r="B118" s="483">
        <f t="shared" si="9"/>
        <v>7</v>
      </c>
      <c r="C118" s="487" t="s">
        <v>196</v>
      </c>
      <c r="D118" s="742"/>
      <c r="E118" s="727"/>
      <c r="F118" s="467"/>
      <c r="G118" s="464" t="s">
        <v>152</v>
      </c>
      <c r="H118" s="488">
        <v>0.245</v>
      </c>
      <c r="I118" s="469" t="s">
        <v>153</v>
      </c>
      <c r="J118" s="470">
        <f>ROUND(F118*H118,0)</f>
        <v>0</v>
      </c>
      <c r="K118" s="103" t="s">
        <v>261</v>
      </c>
      <c r="L118" s="4"/>
      <c r="M118" s="14"/>
    </row>
    <row r="119" spans="1:13" s="1" customFormat="1" ht="15" customHeight="1" x14ac:dyDescent="0.2">
      <c r="A119" s="98"/>
      <c r="B119" s="483">
        <f t="shared" si="9"/>
        <v>8</v>
      </c>
      <c r="C119" s="487" t="s">
        <v>197</v>
      </c>
      <c r="D119" s="742"/>
      <c r="E119" s="727"/>
      <c r="F119" s="467"/>
      <c r="G119" s="464" t="s">
        <v>152</v>
      </c>
      <c r="H119" s="488">
        <v>0.27300000000000002</v>
      </c>
      <c r="I119" s="469" t="s">
        <v>153</v>
      </c>
      <c r="J119" s="470">
        <f t="shared" si="8"/>
        <v>0</v>
      </c>
      <c r="K119" s="103" t="s">
        <v>314</v>
      </c>
      <c r="L119" s="4"/>
      <c r="M119" s="14"/>
    </row>
    <row r="120" spans="1:13" s="1" customFormat="1" ht="15" customHeight="1" x14ac:dyDescent="0.2">
      <c r="A120" s="98"/>
      <c r="B120" s="483">
        <f t="shared" si="9"/>
        <v>9</v>
      </c>
      <c r="C120" s="487" t="s">
        <v>213</v>
      </c>
      <c r="D120" s="742"/>
      <c r="E120" s="727"/>
      <c r="F120" s="467"/>
      <c r="G120" s="464" t="s">
        <v>152</v>
      </c>
      <c r="H120" s="488">
        <v>0.30099999999999999</v>
      </c>
      <c r="I120" s="469" t="s">
        <v>153</v>
      </c>
      <c r="J120" s="470">
        <f t="shared" si="8"/>
        <v>0</v>
      </c>
      <c r="K120" s="103" t="s">
        <v>501</v>
      </c>
      <c r="L120" s="4"/>
      <c r="M120" s="14"/>
    </row>
    <row r="121" spans="1:13" s="1" customFormat="1" ht="15" customHeight="1" x14ac:dyDescent="0.2">
      <c r="A121" s="98"/>
      <c r="B121" s="483">
        <f t="shared" si="9"/>
        <v>10</v>
      </c>
      <c r="C121" s="487" t="s">
        <v>215</v>
      </c>
      <c r="D121" s="742"/>
      <c r="E121" s="727"/>
      <c r="F121" s="467"/>
      <c r="G121" s="464" t="s">
        <v>152</v>
      </c>
      <c r="H121" s="488">
        <v>0.32900000000000001</v>
      </c>
      <c r="I121" s="469" t="s">
        <v>153</v>
      </c>
      <c r="J121" s="470">
        <f t="shared" si="8"/>
        <v>0</v>
      </c>
      <c r="K121" s="103" t="s">
        <v>502</v>
      </c>
      <c r="L121" s="4"/>
      <c r="M121" s="14"/>
    </row>
    <row r="122" spans="1:13" s="1" customFormat="1" ht="15" customHeight="1" x14ac:dyDescent="0.2">
      <c r="A122" s="98"/>
      <c r="B122" s="483">
        <f t="shared" si="9"/>
        <v>11</v>
      </c>
      <c r="C122" s="487" t="s">
        <v>216</v>
      </c>
      <c r="D122" s="742"/>
      <c r="E122" s="727"/>
      <c r="F122" s="467"/>
      <c r="G122" s="464" t="s">
        <v>152</v>
      </c>
      <c r="H122" s="488">
        <v>0.35499999999999998</v>
      </c>
      <c r="I122" s="469" t="s">
        <v>153</v>
      </c>
      <c r="J122" s="470">
        <f t="shared" si="8"/>
        <v>0</v>
      </c>
      <c r="K122" s="103" t="s">
        <v>503</v>
      </c>
      <c r="L122" s="4"/>
      <c r="M122" s="14"/>
    </row>
    <row r="123" spans="1:13" s="1" customFormat="1" ht="15" customHeight="1" x14ac:dyDescent="0.2">
      <c r="A123" s="98"/>
      <c r="B123" s="483">
        <f t="shared" si="9"/>
        <v>12</v>
      </c>
      <c r="C123" s="487" t="s">
        <v>218</v>
      </c>
      <c r="D123" s="742"/>
      <c r="E123" s="727"/>
      <c r="F123" s="467"/>
      <c r="G123" s="464" t="s">
        <v>152</v>
      </c>
      <c r="H123" s="488">
        <v>0.38100000000000001</v>
      </c>
      <c r="I123" s="469" t="s">
        <v>153</v>
      </c>
      <c r="J123" s="470">
        <f t="shared" si="8"/>
        <v>0</v>
      </c>
      <c r="K123" s="103" t="s">
        <v>504</v>
      </c>
      <c r="L123" s="4"/>
      <c r="M123" s="14"/>
    </row>
    <row r="124" spans="1:13" s="1" customFormat="1" ht="15" customHeight="1" x14ac:dyDescent="0.2">
      <c r="A124" s="98"/>
      <c r="B124" s="483">
        <f t="shared" si="9"/>
        <v>13</v>
      </c>
      <c r="C124" s="487" t="s">
        <v>220</v>
      </c>
      <c r="D124" s="742"/>
      <c r="E124" s="727"/>
      <c r="F124" s="467"/>
      <c r="G124" s="464" t="s">
        <v>152</v>
      </c>
      <c r="H124" s="488">
        <v>0.40699999999999997</v>
      </c>
      <c r="I124" s="469" t="s">
        <v>153</v>
      </c>
      <c r="J124" s="470">
        <f t="shared" si="8"/>
        <v>0</v>
      </c>
      <c r="K124" s="103" t="s">
        <v>505</v>
      </c>
      <c r="L124" s="4"/>
      <c r="M124" s="14"/>
    </row>
    <row r="125" spans="1:13" s="1" customFormat="1" ht="15" customHeight="1" x14ac:dyDescent="0.2">
      <c r="A125" s="98"/>
      <c r="B125" s="483">
        <f t="shared" si="9"/>
        <v>14</v>
      </c>
      <c r="C125" s="487" t="s">
        <v>222</v>
      </c>
      <c r="D125" s="742"/>
      <c r="E125" s="727"/>
      <c r="F125" s="467"/>
      <c r="G125" s="464" t="s">
        <v>152</v>
      </c>
      <c r="H125" s="488">
        <v>0.432</v>
      </c>
      <c r="I125" s="469" t="s">
        <v>153</v>
      </c>
      <c r="J125" s="470">
        <f t="shared" si="8"/>
        <v>0</v>
      </c>
      <c r="K125" s="103" t="s">
        <v>506</v>
      </c>
      <c r="L125" s="4"/>
      <c r="M125" s="14"/>
    </row>
    <row r="126" spans="1:13" s="1" customFormat="1" ht="15" customHeight="1" x14ac:dyDescent="0.2">
      <c r="A126" s="98"/>
      <c r="B126" s="483">
        <f t="shared" si="9"/>
        <v>15</v>
      </c>
      <c r="C126" s="487" t="s">
        <v>650</v>
      </c>
      <c r="D126" s="742"/>
      <c r="E126" s="727"/>
      <c r="F126" s="467"/>
      <c r="G126" s="464" t="s">
        <v>152</v>
      </c>
      <c r="H126" s="488">
        <v>0.45900000000000002</v>
      </c>
      <c r="I126" s="469" t="s">
        <v>153</v>
      </c>
      <c r="J126" s="470">
        <f t="shared" si="8"/>
        <v>0</v>
      </c>
      <c r="K126" s="103" t="s">
        <v>507</v>
      </c>
      <c r="L126" s="4"/>
      <c r="M126" s="14"/>
    </row>
    <row r="127" spans="1:13" s="1" customFormat="1" ht="15" customHeight="1" x14ac:dyDescent="0.2">
      <c r="A127" s="98"/>
      <c r="B127" s="483">
        <f>B126+1</f>
        <v>16</v>
      </c>
      <c r="C127" s="487" t="s">
        <v>226</v>
      </c>
      <c r="D127" s="742"/>
      <c r="E127" s="727"/>
      <c r="F127" s="467"/>
      <c r="G127" s="464" t="s">
        <v>152</v>
      </c>
      <c r="H127" s="488">
        <v>0.48</v>
      </c>
      <c r="I127" s="469" t="s">
        <v>153</v>
      </c>
      <c r="J127" s="470">
        <f t="shared" si="8"/>
        <v>0</v>
      </c>
      <c r="K127" s="103" t="s">
        <v>508</v>
      </c>
      <c r="L127" s="4"/>
      <c r="M127" s="14"/>
    </row>
    <row r="128" spans="1:13" s="1" customFormat="1" ht="15" customHeight="1" x14ac:dyDescent="0.2">
      <c r="A128" s="98"/>
      <c r="B128" s="483">
        <f>B127+1</f>
        <v>17</v>
      </c>
      <c r="C128" s="487" t="s">
        <v>228</v>
      </c>
      <c r="D128" s="742"/>
      <c r="E128" s="727"/>
      <c r="F128" s="467"/>
      <c r="G128" s="464" t="s">
        <v>152</v>
      </c>
      <c r="H128" s="488">
        <v>0.5</v>
      </c>
      <c r="I128" s="469" t="s">
        <v>153</v>
      </c>
      <c r="J128" s="470">
        <f>ROUND(F128*H128,0)</f>
        <v>0</v>
      </c>
      <c r="K128" s="103" t="s">
        <v>509</v>
      </c>
      <c r="L128" s="4"/>
      <c r="M128" s="14"/>
    </row>
    <row r="129" spans="1:13" s="1" customFormat="1" ht="15" customHeight="1" x14ac:dyDescent="0.2">
      <c r="A129" s="98"/>
      <c r="B129" s="483">
        <f>B128+1</f>
        <v>18</v>
      </c>
      <c r="C129" s="487" t="s">
        <v>230</v>
      </c>
      <c r="D129" s="742"/>
      <c r="E129" s="727"/>
      <c r="F129" s="467"/>
      <c r="G129" s="464" t="s">
        <v>152</v>
      </c>
      <c r="H129" s="488">
        <v>0.5</v>
      </c>
      <c r="I129" s="469" t="s">
        <v>153</v>
      </c>
      <c r="J129" s="470">
        <f>ROUND(F129*H129,0)</f>
        <v>0</v>
      </c>
      <c r="K129" s="103" t="s">
        <v>510</v>
      </c>
      <c r="L129" s="4"/>
      <c r="M129" s="14"/>
    </row>
    <row r="130" spans="1:13" s="1" customFormat="1" ht="15" customHeight="1" x14ac:dyDescent="0.2">
      <c r="A130" s="98"/>
      <c r="B130" s="483">
        <f>B129+1</f>
        <v>19</v>
      </c>
      <c r="C130" s="487" t="s">
        <v>232</v>
      </c>
      <c r="D130" s="742"/>
      <c r="E130" s="727"/>
      <c r="F130" s="467"/>
      <c r="G130" s="464" t="s">
        <v>152</v>
      </c>
      <c r="H130" s="488">
        <v>0.5</v>
      </c>
      <c r="I130" s="469" t="s">
        <v>153</v>
      </c>
      <c r="J130" s="470">
        <f>ROUND(F130*H130,0)</f>
        <v>0</v>
      </c>
      <c r="K130" s="103" t="s">
        <v>290</v>
      </c>
      <c r="L130" s="4"/>
      <c r="M130" s="14"/>
    </row>
    <row r="131" spans="1:13" s="1" customFormat="1" ht="15" customHeight="1" thickBot="1" x14ac:dyDescent="0.25">
      <c r="A131" s="98"/>
      <c r="B131" s="483">
        <f>B130+1</f>
        <v>20</v>
      </c>
      <c r="C131" s="487" t="s">
        <v>1136</v>
      </c>
      <c r="D131" s="742"/>
      <c r="E131" s="727"/>
      <c r="F131" s="467"/>
      <c r="G131" s="464" t="s">
        <v>152</v>
      </c>
      <c r="H131" s="156">
        <v>0.5</v>
      </c>
      <c r="I131" s="469" t="s">
        <v>153</v>
      </c>
      <c r="J131" s="470">
        <f>ROUND(F131*H131,0)</f>
        <v>0</v>
      </c>
      <c r="K131" s="103" t="s">
        <v>292</v>
      </c>
      <c r="L131" s="4"/>
      <c r="M131" s="14"/>
    </row>
    <row r="132" spans="1:13" s="1" customFormat="1" ht="15" customHeight="1" x14ac:dyDescent="0.2">
      <c r="A132" s="98"/>
      <c r="B132" s="103"/>
      <c r="C132" s="104"/>
      <c r="D132" s="103"/>
      <c r="E132" s="103"/>
      <c r="F132" s="57"/>
      <c r="G132" s="104"/>
      <c r="H132" s="734" t="s">
        <v>293</v>
      </c>
      <c r="I132" s="735"/>
      <c r="J132" s="105"/>
      <c r="K132" s="103"/>
    </row>
    <row r="133" spans="1:13" s="1" customFormat="1" ht="15" customHeight="1" thickBot="1" x14ac:dyDescent="0.25">
      <c r="A133" s="98"/>
      <c r="B133" s="103"/>
      <c r="C133" s="103"/>
      <c r="D133" s="103"/>
      <c r="E133" s="103"/>
      <c r="F133" s="57"/>
      <c r="G133" s="103"/>
      <c r="H133" s="736" t="s">
        <v>163</v>
      </c>
      <c r="I133" s="737"/>
      <c r="J133" s="5">
        <f>SUM(J112:J131)</f>
        <v>0</v>
      </c>
      <c r="K133" s="103" t="s">
        <v>1184</v>
      </c>
      <c r="L133" s="1" t="s">
        <v>152</v>
      </c>
    </row>
    <row r="134" spans="1:13" ht="15" customHeight="1" x14ac:dyDescent="0.2">
      <c r="A134" s="98"/>
      <c r="B134" s="103"/>
      <c r="C134" s="103"/>
      <c r="D134" s="103"/>
      <c r="E134" s="103"/>
      <c r="F134" s="57"/>
      <c r="G134" s="103"/>
      <c r="H134" s="104"/>
      <c r="I134" s="104"/>
      <c r="J134" s="57"/>
      <c r="K134" s="94"/>
    </row>
    <row r="135" spans="1:13" ht="15" customHeight="1" x14ac:dyDescent="0.2">
      <c r="A135" s="97" t="s">
        <v>187</v>
      </c>
      <c r="B135" s="98" t="s">
        <v>660</v>
      </c>
      <c r="C135" s="94"/>
      <c r="D135" s="94"/>
      <c r="E135" s="94"/>
      <c r="F135" s="108"/>
      <c r="G135" s="94"/>
      <c r="H135" s="94"/>
      <c r="I135" s="94"/>
      <c r="J135" s="108"/>
      <c r="K135" s="94"/>
    </row>
    <row r="136" spans="1:13" ht="15" customHeight="1" x14ac:dyDescent="0.2">
      <c r="A136" s="99"/>
      <c r="B136" s="94"/>
      <c r="C136" s="94"/>
      <c r="D136" s="94"/>
      <c r="E136" s="94"/>
      <c r="F136" s="108"/>
      <c r="G136" s="94"/>
      <c r="H136" s="94"/>
      <c r="I136" s="94"/>
      <c r="J136" s="108"/>
      <c r="K136" s="94"/>
    </row>
    <row r="137" spans="1:13" ht="15" customHeight="1" x14ac:dyDescent="0.2">
      <c r="A137" s="99"/>
      <c r="B137" s="874" t="s">
        <v>531</v>
      </c>
      <c r="C137" s="875"/>
      <c r="D137" s="874" t="s">
        <v>147</v>
      </c>
      <c r="E137" s="875"/>
      <c r="F137" s="491" t="s">
        <v>302</v>
      </c>
      <c r="G137" s="490"/>
      <c r="H137" s="490" t="s">
        <v>149</v>
      </c>
      <c r="I137" s="490"/>
      <c r="J137" s="491" t="s">
        <v>8</v>
      </c>
      <c r="K137" s="103"/>
    </row>
    <row r="138" spans="1:13" ht="15" customHeight="1" x14ac:dyDescent="0.2">
      <c r="A138" s="99"/>
      <c r="B138" s="147"/>
      <c r="C138" s="250"/>
      <c r="D138" s="347"/>
      <c r="E138" s="348"/>
      <c r="F138" s="109"/>
      <c r="G138" s="134"/>
      <c r="H138" s="134"/>
      <c r="I138" s="134"/>
      <c r="J138" s="110" t="s">
        <v>150</v>
      </c>
      <c r="K138" s="103"/>
    </row>
    <row r="139" spans="1:13" s="1" customFormat="1" ht="15" customHeight="1" x14ac:dyDescent="0.2">
      <c r="A139" s="98"/>
      <c r="B139" s="480">
        <v>1</v>
      </c>
      <c r="C139" s="487" t="s">
        <v>157</v>
      </c>
      <c r="D139" s="742"/>
      <c r="E139" s="727"/>
      <c r="F139" s="467"/>
      <c r="G139" s="464" t="s">
        <v>152</v>
      </c>
      <c r="H139" s="488">
        <v>8.5000000000000006E-2</v>
      </c>
      <c r="I139" s="469" t="s">
        <v>153</v>
      </c>
      <c r="J139" s="470">
        <f t="shared" ref="J139:J155" si="10">ROUND(F139*H139,0)</f>
        <v>0</v>
      </c>
      <c r="K139" s="103" t="s">
        <v>183</v>
      </c>
      <c r="L139" s="4"/>
      <c r="M139" s="14"/>
    </row>
    <row r="140" spans="1:13" s="1" customFormat="1" ht="15" customHeight="1" x14ac:dyDescent="0.2">
      <c r="A140" s="98"/>
      <c r="B140" s="483">
        <f t="shared" ref="B140:B149" si="11">B139+1</f>
        <v>2</v>
      </c>
      <c r="C140" s="487" t="s">
        <v>159</v>
      </c>
      <c r="D140" s="742"/>
      <c r="E140" s="727"/>
      <c r="F140" s="467"/>
      <c r="G140" s="464" t="s">
        <v>152</v>
      </c>
      <c r="H140" s="488">
        <v>0.112</v>
      </c>
      <c r="I140" s="485" t="s">
        <v>153</v>
      </c>
      <c r="J140" s="486">
        <f t="shared" si="10"/>
        <v>0</v>
      </c>
      <c r="K140" s="103" t="s">
        <v>184</v>
      </c>
      <c r="L140" s="4"/>
      <c r="M140" s="14"/>
    </row>
    <row r="141" spans="1:13" s="1" customFormat="1" ht="15" customHeight="1" x14ac:dyDescent="0.2">
      <c r="A141" s="98"/>
      <c r="B141" s="483">
        <f t="shared" si="11"/>
        <v>3</v>
      </c>
      <c r="C141" s="487" t="s">
        <v>161</v>
      </c>
      <c r="D141" s="742"/>
      <c r="E141" s="727"/>
      <c r="F141" s="467"/>
      <c r="G141" s="464" t="s">
        <v>152</v>
      </c>
      <c r="H141" s="488">
        <v>0.13</v>
      </c>
      <c r="I141" s="485" t="s">
        <v>153</v>
      </c>
      <c r="J141" s="486">
        <f t="shared" si="10"/>
        <v>0</v>
      </c>
      <c r="K141" s="103" t="s">
        <v>257</v>
      </c>
      <c r="L141" s="4"/>
      <c r="M141" s="14"/>
    </row>
    <row r="142" spans="1:13" s="1" customFormat="1" ht="15" customHeight="1" x14ac:dyDescent="0.2">
      <c r="A142" s="98"/>
      <c r="B142" s="483">
        <f t="shared" si="11"/>
        <v>4</v>
      </c>
      <c r="C142" s="487" t="s">
        <v>173</v>
      </c>
      <c r="D142" s="742"/>
      <c r="E142" s="727"/>
      <c r="F142" s="467"/>
      <c r="G142" s="464" t="s">
        <v>152</v>
      </c>
      <c r="H142" s="488">
        <v>0.153</v>
      </c>
      <c r="I142" s="469" t="s">
        <v>153</v>
      </c>
      <c r="J142" s="470">
        <f t="shared" si="10"/>
        <v>0</v>
      </c>
      <c r="K142" s="103" t="s">
        <v>258</v>
      </c>
      <c r="L142" s="4"/>
      <c r="M142" s="14"/>
    </row>
    <row r="143" spans="1:13" s="1" customFormat="1" ht="15" customHeight="1" x14ac:dyDescent="0.2">
      <c r="A143" s="98"/>
      <c r="B143" s="483">
        <f t="shared" si="11"/>
        <v>5</v>
      </c>
      <c r="C143" s="487" t="s">
        <v>175</v>
      </c>
      <c r="D143" s="742"/>
      <c r="E143" s="727"/>
      <c r="F143" s="467"/>
      <c r="G143" s="464" t="s">
        <v>152</v>
      </c>
      <c r="H143" s="488">
        <v>0.17199999999999999</v>
      </c>
      <c r="I143" s="469" t="s">
        <v>153</v>
      </c>
      <c r="J143" s="470">
        <f t="shared" si="10"/>
        <v>0</v>
      </c>
      <c r="K143" s="103" t="s">
        <v>259</v>
      </c>
      <c r="L143" s="4"/>
      <c r="M143" s="14"/>
    </row>
    <row r="144" spans="1:13" s="1" customFormat="1" ht="15" customHeight="1" x14ac:dyDescent="0.2">
      <c r="A144" s="98"/>
      <c r="B144" s="483">
        <f t="shared" si="11"/>
        <v>6</v>
      </c>
      <c r="C144" s="487" t="s">
        <v>196</v>
      </c>
      <c r="D144" s="742"/>
      <c r="E144" s="727"/>
      <c r="F144" s="467"/>
      <c r="G144" s="464" t="s">
        <v>152</v>
      </c>
      <c r="H144" s="488">
        <v>0.19600000000000001</v>
      </c>
      <c r="I144" s="469" t="s">
        <v>153</v>
      </c>
      <c r="J144" s="470">
        <f>ROUND(F144*H144,0)</f>
        <v>0</v>
      </c>
      <c r="K144" s="103" t="s">
        <v>260</v>
      </c>
      <c r="L144" s="4"/>
      <c r="M144" s="14"/>
    </row>
    <row r="145" spans="1:13" s="1" customFormat="1" ht="15" customHeight="1" x14ac:dyDescent="0.2">
      <c r="A145" s="98"/>
      <c r="B145" s="483">
        <f t="shared" si="11"/>
        <v>7</v>
      </c>
      <c r="C145" s="487" t="s">
        <v>197</v>
      </c>
      <c r="D145" s="742"/>
      <c r="E145" s="727"/>
      <c r="F145" s="467"/>
      <c r="G145" s="464" t="s">
        <v>152</v>
      </c>
      <c r="H145" s="488">
        <v>0.219</v>
      </c>
      <c r="I145" s="469" t="s">
        <v>153</v>
      </c>
      <c r="J145" s="470">
        <f>ROUND(F145*H145,0)</f>
        <v>0</v>
      </c>
      <c r="K145" s="103" t="s">
        <v>261</v>
      </c>
      <c r="L145" s="4"/>
      <c r="M145" s="14"/>
    </row>
    <row r="146" spans="1:13" s="1" customFormat="1" ht="15" customHeight="1" x14ac:dyDescent="0.2">
      <c r="A146" s="98"/>
      <c r="B146" s="483">
        <f t="shared" si="11"/>
        <v>8</v>
      </c>
      <c r="C146" s="487" t="s">
        <v>213</v>
      </c>
      <c r="D146" s="742"/>
      <c r="E146" s="727"/>
      <c r="F146" s="467"/>
      <c r="G146" s="464" t="s">
        <v>152</v>
      </c>
      <c r="H146" s="488">
        <v>0.24099999999999999</v>
      </c>
      <c r="I146" s="469" t="s">
        <v>153</v>
      </c>
      <c r="J146" s="470">
        <f>ROUND(F146*H146,0)</f>
        <v>0</v>
      </c>
      <c r="K146" s="103" t="s">
        <v>314</v>
      </c>
      <c r="L146" s="4"/>
      <c r="M146" s="14"/>
    </row>
    <row r="147" spans="1:13" s="1" customFormat="1" ht="15" customHeight="1" x14ac:dyDescent="0.2">
      <c r="A147" s="98"/>
      <c r="B147" s="483">
        <f t="shared" si="11"/>
        <v>9</v>
      </c>
      <c r="C147" s="487" t="s">
        <v>215</v>
      </c>
      <c r="D147" s="742"/>
      <c r="E147" s="727"/>
      <c r="F147" s="467"/>
      <c r="G147" s="464" t="s">
        <v>152</v>
      </c>
      <c r="H147" s="488">
        <v>0.26300000000000001</v>
      </c>
      <c r="I147" s="469" t="s">
        <v>153</v>
      </c>
      <c r="J147" s="470">
        <f t="shared" si="10"/>
        <v>0</v>
      </c>
      <c r="K147" s="103" t="s">
        <v>501</v>
      </c>
      <c r="L147" s="4"/>
      <c r="M147" s="14"/>
    </row>
    <row r="148" spans="1:13" s="1" customFormat="1" ht="15" customHeight="1" x14ac:dyDescent="0.2">
      <c r="A148" s="98"/>
      <c r="B148" s="483">
        <f t="shared" si="11"/>
        <v>10</v>
      </c>
      <c r="C148" s="487" t="s">
        <v>216</v>
      </c>
      <c r="D148" s="742"/>
      <c r="E148" s="727"/>
      <c r="F148" s="467"/>
      <c r="G148" s="464" t="s">
        <v>152</v>
      </c>
      <c r="H148" s="488">
        <v>0.28399999999999997</v>
      </c>
      <c r="I148" s="469" t="s">
        <v>153</v>
      </c>
      <c r="J148" s="470">
        <f t="shared" si="10"/>
        <v>0</v>
      </c>
      <c r="K148" s="103" t="s">
        <v>502</v>
      </c>
      <c r="L148" s="4"/>
      <c r="M148" s="14"/>
    </row>
    <row r="149" spans="1:13" s="1" customFormat="1" ht="15" customHeight="1" x14ac:dyDescent="0.2">
      <c r="A149" s="98"/>
      <c r="B149" s="483">
        <f t="shared" si="11"/>
        <v>11</v>
      </c>
      <c r="C149" s="487" t="s">
        <v>218</v>
      </c>
      <c r="D149" s="742"/>
      <c r="E149" s="727"/>
      <c r="F149" s="467"/>
      <c r="G149" s="464" t="s">
        <v>152</v>
      </c>
      <c r="H149" s="488">
        <v>0.30399999999999999</v>
      </c>
      <c r="I149" s="469" t="s">
        <v>153</v>
      </c>
      <c r="J149" s="470">
        <f t="shared" si="10"/>
        <v>0</v>
      </c>
      <c r="K149" s="103" t="s">
        <v>503</v>
      </c>
      <c r="L149" s="4"/>
      <c r="M149" s="14"/>
    </row>
    <row r="150" spans="1:13" s="1" customFormat="1" ht="15" customHeight="1" x14ac:dyDescent="0.2">
      <c r="A150" s="98"/>
      <c r="B150" s="483">
        <f>B149+1</f>
        <v>12</v>
      </c>
      <c r="C150" s="487" t="s">
        <v>220</v>
      </c>
      <c r="D150" s="742"/>
      <c r="E150" s="727"/>
      <c r="F150" s="467"/>
      <c r="G150" s="464" t="s">
        <v>152</v>
      </c>
      <c r="H150" s="488">
        <v>0.32600000000000001</v>
      </c>
      <c r="I150" s="469" t="s">
        <v>153</v>
      </c>
      <c r="J150" s="470">
        <f t="shared" si="10"/>
        <v>0</v>
      </c>
      <c r="K150" s="103" t="s">
        <v>504</v>
      </c>
      <c r="L150" s="4"/>
      <c r="M150" s="14"/>
    </row>
    <row r="151" spans="1:13" s="1" customFormat="1" ht="15" customHeight="1" x14ac:dyDescent="0.2">
      <c r="A151" s="98"/>
      <c r="B151" s="483">
        <f t="shared" ref="B151:B157" si="12">B150+1</f>
        <v>13</v>
      </c>
      <c r="C151" s="487" t="s">
        <v>222</v>
      </c>
      <c r="D151" s="742"/>
      <c r="E151" s="727"/>
      <c r="F151" s="467"/>
      <c r="G151" s="464" t="s">
        <v>152</v>
      </c>
      <c r="H151" s="488">
        <v>0.34599999999999997</v>
      </c>
      <c r="I151" s="469" t="s">
        <v>153</v>
      </c>
      <c r="J151" s="470">
        <f t="shared" si="10"/>
        <v>0</v>
      </c>
      <c r="K151" s="103" t="s">
        <v>505</v>
      </c>
      <c r="L151" s="4"/>
      <c r="M151" s="14"/>
    </row>
    <row r="152" spans="1:13" s="1" customFormat="1" ht="15" customHeight="1" x14ac:dyDescent="0.2">
      <c r="A152" s="98"/>
      <c r="B152" s="483">
        <f t="shared" si="12"/>
        <v>14</v>
      </c>
      <c r="C152" s="487" t="s">
        <v>650</v>
      </c>
      <c r="D152" s="742"/>
      <c r="E152" s="727"/>
      <c r="F152" s="467"/>
      <c r="G152" s="464" t="s">
        <v>152</v>
      </c>
      <c r="H152" s="488">
        <v>0.36699999999999999</v>
      </c>
      <c r="I152" s="469" t="s">
        <v>153</v>
      </c>
      <c r="J152" s="470">
        <f t="shared" si="10"/>
        <v>0</v>
      </c>
      <c r="K152" s="103" t="s">
        <v>506</v>
      </c>
      <c r="L152" s="4"/>
      <c r="M152" s="14"/>
    </row>
    <row r="153" spans="1:13" s="1" customFormat="1" ht="15" customHeight="1" x14ac:dyDescent="0.2">
      <c r="A153" s="98"/>
      <c r="B153" s="483">
        <f t="shared" si="12"/>
        <v>15</v>
      </c>
      <c r="C153" s="487" t="s">
        <v>226</v>
      </c>
      <c r="D153" s="742"/>
      <c r="E153" s="727"/>
      <c r="F153" s="467"/>
      <c r="G153" s="464" t="s">
        <v>152</v>
      </c>
      <c r="H153" s="488">
        <v>0.38400000000000001</v>
      </c>
      <c r="I153" s="469" t="s">
        <v>153</v>
      </c>
      <c r="J153" s="470">
        <f t="shared" si="10"/>
        <v>0</v>
      </c>
      <c r="K153" s="103" t="s">
        <v>282</v>
      </c>
      <c r="L153" s="4"/>
      <c r="M153" s="14"/>
    </row>
    <row r="154" spans="1:13" s="1" customFormat="1" ht="15" customHeight="1" x14ac:dyDescent="0.2">
      <c r="A154" s="98"/>
      <c r="B154" s="483">
        <f t="shared" si="12"/>
        <v>16</v>
      </c>
      <c r="C154" s="487" t="s">
        <v>228</v>
      </c>
      <c r="D154" s="742"/>
      <c r="E154" s="727"/>
      <c r="F154" s="467"/>
      <c r="G154" s="464" t="s">
        <v>152</v>
      </c>
      <c r="H154" s="488">
        <v>0.4</v>
      </c>
      <c r="I154" s="469" t="s">
        <v>153</v>
      </c>
      <c r="J154" s="470">
        <f t="shared" si="10"/>
        <v>0</v>
      </c>
      <c r="K154" s="103" t="s">
        <v>317</v>
      </c>
      <c r="L154" s="4"/>
      <c r="M154" s="14"/>
    </row>
    <row r="155" spans="1:13" s="1" customFormat="1" ht="15" customHeight="1" x14ac:dyDescent="0.2">
      <c r="A155" s="98"/>
      <c r="B155" s="483">
        <f t="shared" si="12"/>
        <v>17</v>
      </c>
      <c r="C155" s="487" t="s">
        <v>230</v>
      </c>
      <c r="D155" s="742"/>
      <c r="E155" s="727"/>
      <c r="F155" s="467"/>
      <c r="G155" s="464" t="s">
        <v>152</v>
      </c>
      <c r="H155" s="488">
        <v>0.4</v>
      </c>
      <c r="I155" s="469" t="s">
        <v>153</v>
      </c>
      <c r="J155" s="470">
        <f t="shared" si="10"/>
        <v>0</v>
      </c>
      <c r="K155" s="103" t="s">
        <v>318</v>
      </c>
      <c r="L155" s="4"/>
      <c r="M155" s="14"/>
    </row>
    <row r="156" spans="1:13" s="1" customFormat="1" ht="15" customHeight="1" x14ac:dyDescent="0.2">
      <c r="A156" s="98"/>
      <c r="B156" s="483">
        <f t="shared" si="12"/>
        <v>18</v>
      </c>
      <c r="C156" s="487" t="s">
        <v>232</v>
      </c>
      <c r="D156" s="742"/>
      <c r="E156" s="727"/>
      <c r="F156" s="467"/>
      <c r="G156" s="464" t="s">
        <v>238</v>
      </c>
      <c r="H156" s="488">
        <v>0.4</v>
      </c>
      <c r="I156" s="469" t="s">
        <v>239</v>
      </c>
      <c r="J156" s="470">
        <v>0</v>
      </c>
      <c r="K156" s="103" t="s">
        <v>288</v>
      </c>
      <c r="L156" s="4"/>
      <c r="M156" s="14"/>
    </row>
    <row r="157" spans="1:13" s="1" customFormat="1" ht="15" customHeight="1" thickBot="1" x14ac:dyDescent="0.25">
      <c r="A157" s="98"/>
      <c r="B157" s="483">
        <f t="shared" si="12"/>
        <v>19</v>
      </c>
      <c r="C157" s="487" t="s">
        <v>1136</v>
      </c>
      <c r="D157" s="742"/>
      <c r="E157" s="727"/>
      <c r="F157" s="467"/>
      <c r="G157" s="464" t="s">
        <v>152</v>
      </c>
      <c r="H157" s="286">
        <v>0.4</v>
      </c>
      <c r="I157" s="469" t="s">
        <v>153</v>
      </c>
      <c r="J157" s="470">
        <f t="shared" ref="J157" si="13">ROUND(F157*H157,0)</f>
        <v>0</v>
      </c>
      <c r="K157" s="103" t="s">
        <v>320</v>
      </c>
    </row>
    <row r="158" spans="1:13" s="1" customFormat="1" ht="15" customHeight="1" x14ac:dyDescent="0.2">
      <c r="A158" s="98"/>
      <c r="B158" s="103"/>
      <c r="C158" s="104"/>
      <c r="D158" s="103"/>
      <c r="E158" s="103"/>
      <c r="F158" s="57"/>
      <c r="G158" s="104"/>
      <c r="H158" s="734" t="s">
        <v>664</v>
      </c>
      <c r="I158" s="735"/>
      <c r="J158" s="105"/>
      <c r="K158" s="103"/>
    </row>
    <row r="159" spans="1:13" ht="15" customHeight="1" thickBot="1" x14ac:dyDescent="0.25">
      <c r="A159" s="98"/>
      <c r="B159" s="103"/>
      <c r="C159" s="103"/>
      <c r="D159" s="103"/>
      <c r="E159" s="103"/>
      <c r="F159" s="57"/>
      <c r="G159" s="103"/>
      <c r="H159" s="736" t="s">
        <v>163</v>
      </c>
      <c r="I159" s="737"/>
      <c r="J159" s="5">
        <f>SUM(J139:J157)</f>
        <v>0</v>
      </c>
      <c r="K159" s="103" t="s">
        <v>1185</v>
      </c>
      <c r="L159" s="1" t="s">
        <v>238</v>
      </c>
    </row>
    <row r="160" spans="1:13" ht="15" customHeight="1" thickBot="1" x14ac:dyDescent="0.25">
      <c r="A160" s="98"/>
      <c r="B160" s="103"/>
      <c r="C160" s="103"/>
      <c r="D160" s="103"/>
      <c r="E160" s="103"/>
      <c r="F160" s="57"/>
      <c r="G160" s="103"/>
      <c r="H160" s="104"/>
      <c r="I160" s="104"/>
      <c r="J160" s="57"/>
      <c r="K160" s="94"/>
    </row>
    <row r="161" spans="1:11" ht="15" customHeight="1" x14ac:dyDescent="0.2">
      <c r="A161" s="98"/>
      <c r="B161" s="103"/>
      <c r="C161" s="103"/>
      <c r="D161" s="103"/>
      <c r="E161" s="103"/>
      <c r="F161" s="57"/>
      <c r="G161" s="103"/>
      <c r="H161" s="738" t="s">
        <v>1186</v>
      </c>
      <c r="I161" s="739"/>
      <c r="J161" s="105"/>
      <c r="K161" s="94"/>
    </row>
    <row r="162" spans="1:11" ht="15" customHeight="1" thickBot="1" x14ac:dyDescent="0.25">
      <c r="A162" s="94"/>
      <c r="B162" s="94"/>
      <c r="C162" s="94"/>
      <c r="D162" s="94"/>
      <c r="E162" s="94"/>
      <c r="F162" s="108"/>
      <c r="G162" s="94"/>
      <c r="H162" s="740" t="s">
        <v>661</v>
      </c>
      <c r="I162" s="741"/>
      <c r="J162" s="5">
        <f>SUMIF(L29:L159,"*",J29:J159)</f>
        <v>0</v>
      </c>
      <c r="K162" s="94" t="s">
        <v>662</v>
      </c>
    </row>
    <row r="163" spans="1:11" ht="15" customHeight="1" x14ac:dyDescent="0.2"/>
  </sheetData>
  <customSheetViews>
    <customSheetView guid="{0BABB45E-2E04-4EF9-B6DB-A3C90737BC1D}" showPageBreaks="1" showGridLines="0" printArea="1" view="pageBreakPreview">
      <pane ySplit="2" topLeftCell="A81" activePane="bottomLeft" state="frozen"/>
      <selection pane="bottomLeft" activeCell="F109" sqref="F109"/>
      <pageMargins left="0" right="0" top="0" bottom="0" header="0" footer="0"/>
      <headerFooter alignWithMargins="0"/>
    </customSheetView>
    <customSheetView guid="{51EA80E5-8A40-457F-BD3B-5254392D47AE}" showPageBreaks="1" showGridLines="0" printArea="1" view="pageBreakPreview">
      <pane ySplit="3" topLeftCell="A129" activePane="bottomLeft" state="frozen"/>
      <selection pane="bottomLeft" activeCell="O166" sqref="O166"/>
      <pageMargins left="0" right="0" top="0" bottom="0" header="0" footer="0"/>
      <headerFooter alignWithMargins="0"/>
    </customSheetView>
    <customSheetView guid="{69464F70-16F9-4136-87AF-D70A02C3B76C}" showPageBreaks="1" showGridLines="0" printArea="1" view="pageBreakPreview">
      <pane ySplit="2" topLeftCell="A129" activePane="bottomLeft" state="frozen"/>
      <selection pane="bottomLeft" activeCell="O166" sqref="O166"/>
      <pageMargins left="0" right="0" top="0" bottom="0" header="0" footer="0"/>
      <headerFooter alignWithMargins="0"/>
    </customSheetView>
    <customSheetView guid="{D2B5EC5D-6E54-47E5-91DA-BD5989BD188A}" showPageBreaks="1" showGridLines="0" printArea="1" view="pageBreakPreview">
      <pane ySplit="2" topLeftCell="A129" activePane="bottomLeft" state="frozen"/>
      <selection pane="bottomLeft" activeCell="O166" sqref="O166"/>
      <pageMargins left="0" right="0" top="0" bottom="0" header="0" footer="0"/>
      <headerFooter alignWithMargins="0"/>
    </customSheetView>
    <customSheetView guid="{7638A293-2517-4C0E-9B00-4D7C5CE7FD01}" showPageBreaks="1" showGridLines="0" printArea="1" view="pageBreakPreview">
      <pane ySplit="3" topLeftCell="A4" activePane="bottomLeft" state="frozen"/>
      <selection pane="bottomLeft" activeCell="C1" sqref="C1:E1"/>
      <pageMargins left="0" right="0" top="0" bottom="0" header="0" footer="0"/>
      <headerFooter alignWithMargins="0"/>
    </customSheetView>
    <customSheetView guid="{52797262-6142-4579-A585-EF778AE1B777}" showPageBreaks="1" showGridLines="0" printArea="1" view="pageBreakPreview">
      <pane ySplit="3" topLeftCell="A4" activePane="bottomLeft" state="frozen"/>
      <selection pane="bottomLeft" activeCell="C1" sqref="C1:E1"/>
      <pageMargins left="0" right="0" top="0" bottom="0" header="0" footer="0"/>
      <headerFooter alignWithMargins="0"/>
    </customSheetView>
    <customSheetView guid="{88309E32-0F84-4306-A278-4798D3F83810}" showPageBreaks="1" showGridLines="0" printArea="1" view="pageBreakPreview">
      <pane ySplit="2" topLeftCell="A3" activePane="bottomLeft" state="frozen"/>
      <selection pane="bottomLeft" activeCell="C1" sqref="C1:E1"/>
      <pageMargins left="0" right="0" top="0" bottom="0" header="0" footer="0"/>
      <headerFooter alignWithMargins="0"/>
    </customSheetView>
    <customSheetView guid="{82097881-6F01-409B-9626-09347A86C944}" showPageBreaks="1" showGridLines="0" printArea="1" view="pageBreakPreview">
      <pane ySplit="2" topLeftCell="A3" activePane="bottomLeft" state="frozen"/>
      <selection pane="bottomLeft" activeCell="C1" sqref="C1:E1"/>
      <pageMargins left="0" right="0" top="0" bottom="0" header="0" footer="0"/>
      <headerFooter alignWithMargins="0"/>
    </customSheetView>
    <customSheetView guid="{5F692ADD-693B-4092-83D3-FB87A19A0587}" showPageBreaks="1" showGridLines="0" printArea="1" view="pageBreakPreview">
      <pane ySplit="2" topLeftCell="A129" activePane="bottomLeft" state="frozen"/>
      <selection pane="bottomLeft" activeCell="O166" sqref="O166"/>
      <pageMargins left="0" right="0" top="0" bottom="0" header="0" footer="0"/>
      <headerFooter alignWithMargins="0"/>
    </customSheetView>
  </customSheetViews>
  <mergeCells count="141">
    <mergeCell ref="D18:E18"/>
    <mergeCell ref="D19:E19"/>
    <mergeCell ref="D20:E20"/>
    <mergeCell ref="D26:E26"/>
    <mergeCell ref="D28:E28"/>
    <mergeCell ref="D37:E37"/>
    <mergeCell ref="D38:E38"/>
    <mergeCell ref="D27:E27"/>
    <mergeCell ref="D23:E23"/>
    <mergeCell ref="D24:E24"/>
    <mergeCell ref="D25:E25"/>
    <mergeCell ref="D89:E89"/>
    <mergeCell ref="D90:E90"/>
    <mergeCell ref="D118:E118"/>
    <mergeCell ref="D119:E119"/>
    <mergeCell ref="D120:E120"/>
    <mergeCell ref="D121:E121"/>
    <mergeCell ref="D21:E21"/>
    <mergeCell ref="D22:E22"/>
    <mergeCell ref="D103:E103"/>
    <mergeCell ref="D113:E113"/>
    <mergeCell ref="D114:E114"/>
    <mergeCell ref="D115:E115"/>
    <mergeCell ref="D116:E116"/>
    <mergeCell ref="D117:E117"/>
    <mergeCell ref="D86:E86"/>
    <mergeCell ref="B34:C34"/>
    <mergeCell ref="D34:E34"/>
    <mergeCell ref="D36:E36"/>
    <mergeCell ref="D39:E39"/>
    <mergeCell ref="D40:E40"/>
    <mergeCell ref="D41:E41"/>
    <mergeCell ref="D42:E42"/>
    <mergeCell ref="D64:E64"/>
    <mergeCell ref="D55:E55"/>
    <mergeCell ref="A1:B1"/>
    <mergeCell ref="C1:E1"/>
    <mergeCell ref="I1:K1"/>
    <mergeCell ref="B6:C6"/>
    <mergeCell ref="D6:E6"/>
    <mergeCell ref="D8:E8"/>
    <mergeCell ref="D15:E15"/>
    <mergeCell ref="D16:E16"/>
    <mergeCell ref="D17:E17"/>
    <mergeCell ref="D9:E9"/>
    <mergeCell ref="D10:E10"/>
    <mergeCell ref="D11:E11"/>
    <mergeCell ref="D12:E12"/>
    <mergeCell ref="D13:E13"/>
    <mergeCell ref="D14:E14"/>
    <mergeCell ref="H29:I29"/>
    <mergeCell ref="H30:I30"/>
    <mergeCell ref="D49:E49"/>
    <mergeCell ref="D50:E50"/>
    <mergeCell ref="D51:E51"/>
    <mergeCell ref="D52:E52"/>
    <mergeCell ref="D53:E53"/>
    <mergeCell ref="D54:E54"/>
    <mergeCell ref="D43:E43"/>
    <mergeCell ref="D44:E44"/>
    <mergeCell ref="D45:E45"/>
    <mergeCell ref="D46:E46"/>
    <mergeCell ref="D47:E47"/>
    <mergeCell ref="D48:E48"/>
    <mergeCell ref="H56:I56"/>
    <mergeCell ref="H57:I57"/>
    <mergeCell ref="B61:C61"/>
    <mergeCell ref="D61:E61"/>
    <mergeCell ref="D63:E63"/>
    <mergeCell ref="D76:E76"/>
    <mergeCell ref="D77:E77"/>
    <mergeCell ref="H78:I78"/>
    <mergeCell ref="B67:C69"/>
    <mergeCell ref="D67:E69"/>
    <mergeCell ref="B73:C73"/>
    <mergeCell ref="D73:E73"/>
    <mergeCell ref="D75:E75"/>
    <mergeCell ref="D66:E66"/>
    <mergeCell ref="B66:C66"/>
    <mergeCell ref="D65:E65"/>
    <mergeCell ref="H132:I132"/>
    <mergeCell ref="H133:I133"/>
    <mergeCell ref="H105:I105"/>
    <mergeCell ref="H106:I106"/>
    <mergeCell ref="D112:E112"/>
    <mergeCell ref="D104:E104"/>
    <mergeCell ref="H79:I79"/>
    <mergeCell ref="B83:C83"/>
    <mergeCell ref="D83:E83"/>
    <mergeCell ref="D97:E97"/>
    <mergeCell ref="D98:E98"/>
    <mergeCell ref="D99:E99"/>
    <mergeCell ref="D100:E100"/>
    <mergeCell ref="D101:E101"/>
    <mergeCell ref="D102:E102"/>
    <mergeCell ref="D91:E91"/>
    <mergeCell ref="D92:E92"/>
    <mergeCell ref="D93:E93"/>
    <mergeCell ref="D94:E94"/>
    <mergeCell ref="D95:E95"/>
    <mergeCell ref="D96:E96"/>
    <mergeCell ref="D85:E85"/>
    <mergeCell ref="D87:E87"/>
    <mergeCell ref="D88:E88"/>
    <mergeCell ref="B110:C110"/>
    <mergeCell ref="D110:E110"/>
    <mergeCell ref="D124:E124"/>
    <mergeCell ref="D125:E125"/>
    <mergeCell ref="D126:E126"/>
    <mergeCell ref="D127:E127"/>
    <mergeCell ref="D128:E128"/>
    <mergeCell ref="D129:E129"/>
    <mergeCell ref="D122:E122"/>
    <mergeCell ref="D123:E123"/>
    <mergeCell ref="D142:E142"/>
    <mergeCell ref="D143:E143"/>
    <mergeCell ref="D144:E144"/>
    <mergeCell ref="D145:E145"/>
    <mergeCell ref="D130:E130"/>
    <mergeCell ref="D131:E131"/>
    <mergeCell ref="B137:C137"/>
    <mergeCell ref="D137:E137"/>
    <mergeCell ref="D152:E152"/>
    <mergeCell ref="D139:E139"/>
    <mergeCell ref="D140:E140"/>
    <mergeCell ref="D141:E141"/>
    <mergeCell ref="H162:I162"/>
    <mergeCell ref="D153:E153"/>
    <mergeCell ref="H158:I158"/>
    <mergeCell ref="H161:I161"/>
    <mergeCell ref="D146:E146"/>
    <mergeCell ref="D147:E147"/>
    <mergeCell ref="D148:E148"/>
    <mergeCell ref="D149:E149"/>
    <mergeCell ref="D150:E150"/>
    <mergeCell ref="D151:E151"/>
    <mergeCell ref="D156:E156"/>
    <mergeCell ref="D154:E154"/>
    <mergeCell ref="D155:E155"/>
    <mergeCell ref="D157:E157"/>
    <mergeCell ref="H159:I159"/>
  </mergeCells>
  <phoneticPr fontId="2"/>
  <pageMargins left="0.98425196850393704" right="0.59055118110236227" top="0.51" bottom="0.46" header="0.32" footer="0.3"/>
  <pageSetup paperSize="9" scale="94" orientation="portrait" horizontalDpi="300" verticalDpi="300" r:id="rId1"/>
  <headerFooter alignWithMargins="0"/>
  <rowBreaks count="2" manualBreakCount="2">
    <brk id="58" max="10" man="1"/>
    <brk id="107"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497"/>
  <sheetViews>
    <sheetView showGridLines="0" view="pageBreakPreview" topLeftCell="A472" zoomScaleNormal="80" zoomScaleSheetLayoutView="100" workbookViewId="0">
      <selection activeCell="H480" sqref="H480:H481"/>
    </sheetView>
  </sheetViews>
  <sheetFormatPr defaultColWidth="9" defaultRowHeight="15" customHeight="1" x14ac:dyDescent="0.2"/>
  <cols>
    <col min="1" max="1" width="3.90625" style="14" customWidth="1"/>
    <col min="2" max="2" width="5.453125" style="14" customWidth="1"/>
    <col min="3" max="3" width="8" style="14" customWidth="1"/>
    <col min="4" max="4" width="3" style="14" bestFit="1" customWidth="1"/>
    <col min="5" max="5" width="12" style="14" customWidth="1"/>
    <col min="6" max="6" width="13.453125" style="15" customWidth="1"/>
    <col min="7" max="7" width="2" style="14" bestFit="1" customWidth="1"/>
    <col min="8" max="8" width="11.90625" style="14" customWidth="1"/>
    <col min="9" max="9" width="2" style="14" bestFit="1" customWidth="1"/>
    <col min="10" max="10" width="13.453125" style="15" customWidth="1"/>
    <col min="11" max="11" width="11.7265625" style="14" customWidth="1"/>
    <col min="12" max="16384" width="9" style="14"/>
  </cols>
  <sheetData>
    <row r="1" spans="1:13" ht="15" customHeight="1" x14ac:dyDescent="0.2">
      <c r="A1" s="731" t="s">
        <v>144</v>
      </c>
      <c r="B1" s="732"/>
      <c r="C1" s="731" t="s">
        <v>663</v>
      </c>
      <c r="D1" s="733"/>
      <c r="E1" s="732"/>
      <c r="F1" s="108"/>
      <c r="G1" s="94"/>
      <c r="H1" s="357" t="s">
        <v>1</v>
      </c>
      <c r="I1" s="871">
        <f>総括表!H4</f>
        <v>0</v>
      </c>
      <c r="J1" s="871"/>
      <c r="K1" s="871"/>
    </row>
    <row r="2" spans="1:13" ht="15" customHeight="1" x14ac:dyDescent="0.2">
      <c r="A2" s="94"/>
      <c r="B2" s="94"/>
      <c r="C2" s="94"/>
      <c r="D2" s="94"/>
      <c r="E2" s="94"/>
      <c r="F2" s="108"/>
      <c r="G2" s="94"/>
      <c r="H2" s="94"/>
      <c r="I2" s="94"/>
      <c r="J2" s="131"/>
      <c r="K2" s="94"/>
    </row>
    <row r="3" spans="1:13" ht="15" customHeight="1" x14ac:dyDescent="0.2">
      <c r="A3" s="97" t="s">
        <v>9</v>
      </c>
      <c r="B3" s="98" t="s">
        <v>1321</v>
      </c>
      <c r="C3" s="94"/>
      <c r="D3" s="94"/>
      <c r="E3" s="94"/>
      <c r="F3" s="108"/>
      <c r="G3" s="94"/>
      <c r="H3" s="94"/>
      <c r="I3" s="94"/>
      <c r="J3" s="108"/>
      <c r="K3" s="94"/>
      <c r="M3" s="1"/>
    </row>
    <row r="4" spans="1:13" ht="15" customHeight="1" x14ac:dyDescent="0.2">
      <c r="A4" s="99"/>
      <c r="B4" s="98" t="s">
        <v>1322</v>
      </c>
      <c r="C4" s="94"/>
      <c r="D4" s="94"/>
      <c r="E4" s="94"/>
      <c r="F4" s="108"/>
      <c r="G4" s="94"/>
      <c r="H4" s="94"/>
      <c r="I4" s="94"/>
      <c r="J4" s="108"/>
      <c r="K4" s="94"/>
      <c r="M4" s="1"/>
    </row>
    <row r="5" spans="1:13" ht="15" customHeight="1" x14ac:dyDescent="0.2">
      <c r="A5" s="99"/>
      <c r="B5" s="98" t="s">
        <v>1323</v>
      </c>
      <c r="C5" s="94"/>
      <c r="D5" s="94"/>
      <c r="E5" s="94"/>
      <c r="F5" s="108"/>
      <c r="G5" s="94"/>
      <c r="H5" s="94"/>
      <c r="I5" s="94"/>
      <c r="J5" s="108"/>
      <c r="K5" s="94"/>
      <c r="M5" s="1"/>
    </row>
    <row r="6" spans="1:13" ht="15" customHeight="1" x14ac:dyDescent="0.2">
      <c r="A6" s="99"/>
      <c r="B6" s="98" t="s">
        <v>1324</v>
      </c>
      <c r="C6" s="94"/>
      <c r="D6" s="94"/>
      <c r="E6" s="94"/>
      <c r="F6" s="108"/>
      <c r="G6" s="94"/>
      <c r="H6" s="94"/>
      <c r="I6" s="94"/>
      <c r="J6" s="108"/>
      <c r="K6" s="94"/>
      <c r="M6" s="1"/>
    </row>
    <row r="7" spans="1:13" ht="15" customHeight="1" x14ac:dyDescent="0.2">
      <c r="A7" s="99"/>
      <c r="B7" s="98"/>
      <c r="C7" s="94"/>
      <c r="D7" s="94"/>
      <c r="E7" s="94"/>
      <c r="F7" s="108"/>
      <c r="G7" s="94"/>
      <c r="H7" s="94"/>
      <c r="I7" s="94"/>
      <c r="J7" s="108"/>
      <c r="K7" s="94"/>
      <c r="M7" s="1"/>
    </row>
    <row r="8" spans="1:13" ht="15" customHeight="1" x14ac:dyDescent="0.2">
      <c r="A8" s="99"/>
      <c r="B8" s="729" t="s">
        <v>146</v>
      </c>
      <c r="C8" s="730"/>
      <c r="D8" s="729" t="s">
        <v>147</v>
      </c>
      <c r="E8" s="730"/>
      <c r="F8" s="330" t="s">
        <v>148</v>
      </c>
      <c r="G8" s="331"/>
      <c r="H8" s="331" t="s">
        <v>149</v>
      </c>
      <c r="I8" s="331"/>
      <c r="J8" s="330" t="s">
        <v>8</v>
      </c>
      <c r="K8" s="103"/>
      <c r="M8" s="1"/>
    </row>
    <row r="9" spans="1:13" ht="15" customHeight="1" x14ac:dyDescent="0.2">
      <c r="A9" s="99"/>
      <c r="B9" s="147"/>
      <c r="C9" s="250"/>
      <c r="D9" s="347"/>
      <c r="E9" s="348"/>
      <c r="F9" s="109"/>
      <c r="G9" s="134"/>
      <c r="H9" s="134"/>
      <c r="I9" s="134"/>
      <c r="J9" s="110" t="s">
        <v>150</v>
      </c>
      <c r="K9" s="103"/>
      <c r="M9" s="1"/>
    </row>
    <row r="10" spans="1:13" s="1" customFormat="1" ht="15" customHeight="1" x14ac:dyDescent="0.2">
      <c r="A10" s="98"/>
      <c r="B10" s="480">
        <v>1</v>
      </c>
      <c r="C10" s="481" t="s">
        <v>155</v>
      </c>
      <c r="D10" s="742"/>
      <c r="E10" s="727"/>
      <c r="F10" s="467"/>
      <c r="G10" s="464" t="s">
        <v>152</v>
      </c>
      <c r="H10" s="488">
        <v>4.2000000000000003E-2</v>
      </c>
      <c r="I10" s="469" t="s">
        <v>153</v>
      </c>
      <c r="J10" s="470">
        <f t="shared" ref="J10:J26" si="0">ROUND(F10*H10,0)</f>
        <v>0</v>
      </c>
      <c r="K10" s="103" t="s">
        <v>183</v>
      </c>
    </row>
    <row r="11" spans="1:13" s="1" customFormat="1" ht="15" customHeight="1" x14ac:dyDescent="0.2">
      <c r="A11" s="98"/>
      <c r="B11" s="483">
        <f t="shared" ref="B11:B24" si="1">B10+1</f>
        <v>2</v>
      </c>
      <c r="C11" s="481" t="s">
        <v>157</v>
      </c>
      <c r="D11" s="742"/>
      <c r="E11" s="727"/>
      <c r="F11" s="467"/>
      <c r="G11" s="464" t="s">
        <v>152</v>
      </c>
      <c r="H11" s="488">
        <v>6.4000000000000001E-2</v>
      </c>
      <c r="I11" s="469" t="s">
        <v>153</v>
      </c>
      <c r="J11" s="470">
        <f t="shared" si="0"/>
        <v>0</v>
      </c>
      <c r="K11" s="103" t="s">
        <v>184</v>
      </c>
      <c r="M11" s="14"/>
    </row>
    <row r="12" spans="1:13" s="1" customFormat="1" ht="15" customHeight="1" x14ac:dyDescent="0.2">
      <c r="A12" s="98"/>
      <c r="B12" s="483">
        <f t="shared" si="1"/>
        <v>3</v>
      </c>
      <c r="C12" s="481" t="s">
        <v>159</v>
      </c>
      <c r="D12" s="742"/>
      <c r="E12" s="727"/>
      <c r="F12" s="467"/>
      <c r="G12" s="464" t="s">
        <v>152</v>
      </c>
      <c r="H12" s="488">
        <v>8.4000000000000005E-2</v>
      </c>
      <c r="I12" s="469" t="s">
        <v>153</v>
      </c>
      <c r="J12" s="470">
        <f t="shared" si="0"/>
        <v>0</v>
      </c>
      <c r="K12" s="103" t="s">
        <v>257</v>
      </c>
      <c r="M12" s="14"/>
    </row>
    <row r="13" spans="1:13" s="1" customFormat="1" ht="15" customHeight="1" x14ac:dyDescent="0.2">
      <c r="A13" s="98"/>
      <c r="B13" s="483">
        <f t="shared" si="1"/>
        <v>4</v>
      </c>
      <c r="C13" s="487" t="s">
        <v>161</v>
      </c>
      <c r="D13" s="742"/>
      <c r="E13" s="727"/>
      <c r="F13" s="467"/>
      <c r="G13" s="464" t="s">
        <v>152</v>
      </c>
      <c r="H13" s="488">
        <v>9.8000000000000004E-2</v>
      </c>
      <c r="I13" s="469" t="s">
        <v>153</v>
      </c>
      <c r="J13" s="470">
        <f t="shared" si="0"/>
        <v>0</v>
      </c>
      <c r="K13" s="103" t="s">
        <v>258</v>
      </c>
      <c r="M13" s="14"/>
    </row>
    <row r="14" spans="1:13" s="1" customFormat="1" ht="15" customHeight="1" x14ac:dyDescent="0.2">
      <c r="A14" s="98"/>
      <c r="B14" s="483">
        <f t="shared" si="1"/>
        <v>5</v>
      </c>
      <c r="C14" s="487" t="s">
        <v>173</v>
      </c>
      <c r="D14" s="742"/>
      <c r="E14" s="727"/>
      <c r="F14" s="467"/>
      <c r="G14" s="464" t="s">
        <v>152</v>
      </c>
      <c r="H14" s="488">
        <v>0.114</v>
      </c>
      <c r="I14" s="469" t="s">
        <v>153</v>
      </c>
      <c r="J14" s="470">
        <f t="shared" si="0"/>
        <v>0</v>
      </c>
      <c r="K14" s="103" t="s">
        <v>259</v>
      </c>
      <c r="M14" s="14"/>
    </row>
    <row r="15" spans="1:13" s="1" customFormat="1" ht="15" customHeight="1" x14ac:dyDescent="0.2">
      <c r="A15" s="98"/>
      <c r="B15" s="483">
        <f t="shared" si="1"/>
        <v>6</v>
      </c>
      <c r="C15" s="487" t="s">
        <v>175</v>
      </c>
      <c r="D15" s="742"/>
      <c r="E15" s="727"/>
      <c r="F15" s="467"/>
      <c r="G15" s="464" t="s">
        <v>152</v>
      </c>
      <c r="H15" s="488">
        <v>0.129</v>
      </c>
      <c r="I15" s="469" t="s">
        <v>153</v>
      </c>
      <c r="J15" s="470">
        <f t="shared" si="0"/>
        <v>0</v>
      </c>
      <c r="K15" s="103" t="s">
        <v>260</v>
      </c>
      <c r="M15" s="14"/>
    </row>
    <row r="16" spans="1:13" s="1" customFormat="1" ht="15" customHeight="1" x14ac:dyDescent="0.2">
      <c r="A16" s="98"/>
      <c r="B16" s="483">
        <f t="shared" si="1"/>
        <v>7</v>
      </c>
      <c r="C16" s="487" t="s">
        <v>196</v>
      </c>
      <c r="D16" s="742"/>
      <c r="E16" s="727"/>
      <c r="F16" s="467"/>
      <c r="G16" s="464" t="s">
        <v>152</v>
      </c>
      <c r="H16" s="488">
        <v>0.14699999999999999</v>
      </c>
      <c r="I16" s="469" t="s">
        <v>153</v>
      </c>
      <c r="J16" s="470">
        <f t="shared" si="0"/>
        <v>0</v>
      </c>
      <c r="K16" s="103" t="s">
        <v>261</v>
      </c>
      <c r="M16" s="14"/>
    </row>
    <row r="17" spans="1:13" s="1" customFormat="1" ht="15" customHeight="1" x14ac:dyDescent="0.2">
      <c r="A17" s="98"/>
      <c r="B17" s="483">
        <f t="shared" si="1"/>
        <v>8</v>
      </c>
      <c r="C17" s="487" t="s">
        <v>197</v>
      </c>
      <c r="D17" s="742"/>
      <c r="E17" s="727"/>
      <c r="F17" s="467"/>
      <c r="G17" s="464" t="s">
        <v>152</v>
      </c>
      <c r="H17" s="488">
        <v>0.16400000000000001</v>
      </c>
      <c r="I17" s="469" t="s">
        <v>153</v>
      </c>
      <c r="J17" s="470">
        <f t="shared" si="0"/>
        <v>0</v>
      </c>
      <c r="K17" s="103" t="s">
        <v>314</v>
      </c>
      <c r="M17" s="14"/>
    </row>
    <row r="18" spans="1:13" s="1" customFormat="1" ht="15" customHeight="1" x14ac:dyDescent="0.2">
      <c r="A18" s="98"/>
      <c r="B18" s="483">
        <f t="shared" si="1"/>
        <v>9</v>
      </c>
      <c r="C18" s="487" t="s">
        <v>213</v>
      </c>
      <c r="D18" s="742"/>
      <c r="E18" s="727"/>
      <c r="F18" s="467"/>
      <c r="G18" s="464" t="s">
        <v>152</v>
      </c>
      <c r="H18" s="488">
        <v>0.18099999999999999</v>
      </c>
      <c r="I18" s="469" t="s">
        <v>153</v>
      </c>
      <c r="J18" s="470">
        <f t="shared" si="0"/>
        <v>0</v>
      </c>
      <c r="K18" s="103" t="s">
        <v>501</v>
      </c>
      <c r="M18" s="14"/>
    </row>
    <row r="19" spans="1:13" s="1" customFormat="1" ht="15" customHeight="1" x14ac:dyDescent="0.2">
      <c r="A19" s="98"/>
      <c r="B19" s="483">
        <f t="shared" si="1"/>
        <v>10</v>
      </c>
      <c r="C19" s="487" t="s">
        <v>215</v>
      </c>
      <c r="D19" s="742"/>
      <c r="E19" s="727"/>
      <c r="F19" s="467"/>
      <c r="G19" s="464" t="s">
        <v>152</v>
      </c>
      <c r="H19" s="488">
        <v>0.19700000000000001</v>
      </c>
      <c r="I19" s="469" t="s">
        <v>153</v>
      </c>
      <c r="J19" s="470">
        <f t="shared" si="0"/>
        <v>0</v>
      </c>
      <c r="K19" s="103" t="s">
        <v>502</v>
      </c>
      <c r="L19" s="4"/>
      <c r="M19" s="14"/>
    </row>
    <row r="20" spans="1:13" s="1" customFormat="1" ht="15" customHeight="1" x14ac:dyDescent="0.2">
      <c r="A20" s="98"/>
      <c r="B20" s="483">
        <f t="shared" si="1"/>
        <v>11</v>
      </c>
      <c r="C20" s="487" t="s">
        <v>216</v>
      </c>
      <c r="D20" s="742"/>
      <c r="E20" s="727"/>
      <c r="F20" s="467"/>
      <c r="G20" s="464" t="s">
        <v>152</v>
      </c>
      <c r="H20" s="488">
        <v>0.21299999999999999</v>
      </c>
      <c r="I20" s="469" t="s">
        <v>153</v>
      </c>
      <c r="J20" s="470">
        <f>ROUND(F20*H20,0)</f>
        <v>0</v>
      </c>
      <c r="K20" s="103" t="s">
        <v>503</v>
      </c>
      <c r="L20" s="4"/>
      <c r="M20" s="14"/>
    </row>
    <row r="21" spans="1:13" s="1" customFormat="1" ht="15" customHeight="1" x14ac:dyDescent="0.2">
      <c r="A21" s="98"/>
      <c r="B21" s="483">
        <f t="shared" si="1"/>
        <v>12</v>
      </c>
      <c r="C21" s="487" t="s">
        <v>218</v>
      </c>
      <c r="D21" s="742"/>
      <c r="E21" s="727"/>
      <c r="F21" s="467"/>
      <c r="G21" s="464" t="s">
        <v>152</v>
      </c>
      <c r="H21" s="488">
        <v>0.22800000000000001</v>
      </c>
      <c r="I21" s="469" t="s">
        <v>153</v>
      </c>
      <c r="J21" s="470">
        <f>ROUND(F21*H21,0)</f>
        <v>0</v>
      </c>
      <c r="K21" s="103" t="s">
        <v>504</v>
      </c>
      <c r="L21" s="4"/>
      <c r="M21" s="14"/>
    </row>
    <row r="22" spans="1:13" s="1" customFormat="1" ht="15" customHeight="1" x14ac:dyDescent="0.2">
      <c r="A22" s="98"/>
      <c r="B22" s="483">
        <f t="shared" si="1"/>
        <v>13</v>
      </c>
      <c r="C22" s="487" t="s">
        <v>220</v>
      </c>
      <c r="D22" s="742"/>
      <c r="E22" s="727"/>
      <c r="F22" s="467"/>
      <c r="G22" s="464" t="s">
        <v>152</v>
      </c>
      <c r="H22" s="488">
        <v>0.24399999999999999</v>
      </c>
      <c r="I22" s="469" t="s">
        <v>153</v>
      </c>
      <c r="J22" s="470">
        <f t="shared" si="0"/>
        <v>0</v>
      </c>
      <c r="K22" s="103" t="s">
        <v>505</v>
      </c>
      <c r="L22" s="4"/>
      <c r="M22" s="14"/>
    </row>
    <row r="23" spans="1:13" s="1" customFormat="1" ht="15" customHeight="1" x14ac:dyDescent="0.2">
      <c r="A23" s="98"/>
      <c r="B23" s="483">
        <f t="shared" si="1"/>
        <v>14</v>
      </c>
      <c r="C23" s="487" t="s">
        <v>222</v>
      </c>
      <c r="D23" s="742"/>
      <c r="E23" s="727"/>
      <c r="F23" s="467"/>
      <c r="G23" s="464" t="s">
        <v>152</v>
      </c>
      <c r="H23" s="488">
        <v>0.25900000000000001</v>
      </c>
      <c r="I23" s="469" t="s">
        <v>153</v>
      </c>
      <c r="J23" s="470">
        <f t="shared" si="0"/>
        <v>0</v>
      </c>
      <c r="K23" s="103" t="s">
        <v>506</v>
      </c>
      <c r="L23" s="4"/>
      <c r="M23" s="14"/>
    </row>
    <row r="24" spans="1:13" s="1" customFormat="1" ht="15" customHeight="1" x14ac:dyDescent="0.2">
      <c r="A24" s="98"/>
      <c r="B24" s="483">
        <f t="shared" si="1"/>
        <v>15</v>
      </c>
      <c r="C24" s="487" t="s">
        <v>650</v>
      </c>
      <c r="D24" s="742"/>
      <c r="E24" s="727"/>
      <c r="F24" s="467"/>
      <c r="G24" s="464" t="s">
        <v>152</v>
      </c>
      <c r="H24" s="488">
        <v>0.27500000000000002</v>
      </c>
      <c r="I24" s="469" t="s">
        <v>153</v>
      </c>
      <c r="J24" s="470">
        <f t="shared" si="0"/>
        <v>0</v>
      </c>
      <c r="K24" s="103" t="s">
        <v>507</v>
      </c>
      <c r="L24" s="4"/>
      <c r="M24" s="14"/>
    </row>
    <row r="25" spans="1:13" s="1" customFormat="1" ht="15" customHeight="1" x14ac:dyDescent="0.2">
      <c r="A25" s="98"/>
      <c r="B25" s="483">
        <f>B24+1</f>
        <v>16</v>
      </c>
      <c r="C25" s="487" t="s">
        <v>226</v>
      </c>
      <c r="D25" s="742"/>
      <c r="E25" s="727"/>
      <c r="F25" s="467"/>
      <c r="G25" s="464" t="s">
        <v>152</v>
      </c>
      <c r="H25" s="488">
        <v>0.28799999999999998</v>
      </c>
      <c r="I25" s="469" t="s">
        <v>153</v>
      </c>
      <c r="J25" s="470">
        <f t="shared" si="0"/>
        <v>0</v>
      </c>
      <c r="K25" s="103" t="s">
        <v>508</v>
      </c>
      <c r="L25" s="4"/>
      <c r="M25" s="14"/>
    </row>
    <row r="26" spans="1:13" s="1" customFormat="1" ht="15" customHeight="1" x14ac:dyDescent="0.2">
      <c r="A26" s="98"/>
      <c r="B26" s="483">
        <f>B25+1</f>
        <v>17</v>
      </c>
      <c r="C26" s="487" t="s">
        <v>228</v>
      </c>
      <c r="D26" s="742"/>
      <c r="E26" s="727"/>
      <c r="F26" s="467"/>
      <c r="G26" s="464" t="s">
        <v>152</v>
      </c>
      <c r="H26" s="488">
        <v>0.3</v>
      </c>
      <c r="I26" s="469" t="s">
        <v>153</v>
      </c>
      <c r="J26" s="470">
        <f t="shared" si="0"/>
        <v>0</v>
      </c>
      <c r="K26" s="103" t="s">
        <v>509</v>
      </c>
      <c r="L26" s="4"/>
      <c r="M26" s="14"/>
    </row>
    <row r="27" spans="1:13" s="1" customFormat="1" ht="15" customHeight="1" x14ac:dyDescent="0.2">
      <c r="A27" s="98"/>
      <c r="B27" s="483">
        <f t="shared" ref="B27:B28" si="2">B26+1</f>
        <v>18</v>
      </c>
      <c r="C27" s="487" t="s">
        <v>230</v>
      </c>
      <c r="D27" s="742"/>
      <c r="E27" s="727"/>
      <c r="F27" s="467"/>
      <c r="G27" s="464" t="s">
        <v>152</v>
      </c>
      <c r="H27" s="488">
        <v>0.3</v>
      </c>
      <c r="I27" s="469" t="s">
        <v>153</v>
      </c>
      <c r="J27" s="470">
        <f>ROUND(F27*H27,0)</f>
        <v>0</v>
      </c>
      <c r="K27" s="103" t="s">
        <v>510</v>
      </c>
      <c r="L27" s="4"/>
      <c r="M27" s="14"/>
    </row>
    <row r="28" spans="1:13" s="1" customFormat="1" ht="15" customHeight="1" x14ac:dyDescent="0.2">
      <c r="A28" s="98"/>
      <c r="B28" s="483">
        <f t="shared" si="2"/>
        <v>19</v>
      </c>
      <c r="C28" s="487" t="s">
        <v>232</v>
      </c>
      <c r="D28" s="742"/>
      <c r="E28" s="727"/>
      <c r="F28" s="467"/>
      <c r="G28" s="464" t="s">
        <v>152</v>
      </c>
      <c r="H28" s="488">
        <v>0.3</v>
      </c>
      <c r="I28" s="469" t="s">
        <v>153</v>
      </c>
      <c r="J28" s="470">
        <f>ROUND(F28*H28,0)</f>
        <v>0</v>
      </c>
      <c r="K28" s="103" t="s">
        <v>290</v>
      </c>
      <c r="L28" s="4"/>
      <c r="M28" s="14"/>
    </row>
    <row r="29" spans="1:13" s="1" customFormat="1" ht="15" customHeight="1" thickBot="1" x14ac:dyDescent="0.25">
      <c r="A29" s="98"/>
      <c r="B29" s="483">
        <f>B28+1</f>
        <v>20</v>
      </c>
      <c r="C29" s="487" t="s">
        <v>1136</v>
      </c>
      <c r="D29" s="742"/>
      <c r="E29" s="727"/>
      <c r="F29" s="467"/>
      <c r="G29" s="464" t="s">
        <v>152</v>
      </c>
      <c r="H29" s="156">
        <v>0.3</v>
      </c>
      <c r="I29" s="469" t="s">
        <v>153</v>
      </c>
      <c r="J29" s="470">
        <f>ROUND(F29*H29,0)</f>
        <v>0</v>
      </c>
      <c r="K29" s="103" t="s">
        <v>292</v>
      </c>
      <c r="L29" s="4"/>
      <c r="M29" s="14"/>
    </row>
    <row r="30" spans="1:13" s="1" customFormat="1" ht="15" customHeight="1" x14ac:dyDescent="0.2">
      <c r="A30" s="98"/>
      <c r="B30" s="103"/>
      <c r="C30" s="104"/>
      <c r="D30" s="103"/>
      <c r="E30" s="103"/>
      <c r="F30" s="57"/>
      <c r="G30" s="104"/>
      <c r="H30" s="734" t="s">
        <v>293</v>
      </c>
      <c r="I30" s="735"/>
      <c r="J30" s="105"/>
      <c r="K30" s="103"/>
    </row>
    <row r="31" spans="1:13" s="1" customFormat="1" ht="15" customHeight="1" thickBot="1" x14ac:dyDescent="0.25">
      <c r="A31" s="98"/>
      <c r="B31" s="103"/>
      <c r="C31" s="103"/>
      <c r="D31" s="103"/>
      <c r="E31" s="103"/>
      <c r="F31" s="57"/>
      <c r="G31" s="103"/>
      <c r="H31" s="736" t="s">
        <v>163</v>
      </c>
      <c r="I31" s="737"/>
      <c r="J31" s="5">
        <f>SUM(J10:J29)</f>
        <v>0</v>
      </c>
      <c r="K31" s="103" t="s">
        <v>164</v>
      </c>
      <c r="L31" s="1" t="s">
        <v>152</v>
      </c>
    </row>
    <row r="32" spans="1:13" s="1" customFormat="1" ht="15" customHeight="1" x14ac:dyDescent="0.2">
      <c r="A32" s="98"/>
      <c r="B32" s="98"/>
      <c r="C32" s="98"/>
      <c r="D32" s="98"/>
      <c r="E32" s="98"/>
      <c r="F32" s="125"/>
      <c r="G32" s="98"/>
      <c r="H32" s="98"/>
      <c r="I32" s="98"/>
      <c r="J32" s="125"/>
      <c r="K32" s="98"/>
    </row>
    <row r="33" spans="1:13" ht="15" customHeight="1" x14ac:dyDescent="0.2">
      <c r="A33" s="97" t="s">
        <v>13</v>
      </c>
      <c r="B33" s="98" t="s">
        <v>1325</v>
      </c>
      <c r="C33" s="94"/>
      <c r="D33" s="94"/>
      <c r="E33" s="94"/>
      <c r="F33" s="108"/>
      <c r="G33" s="94"/>
      <c r="H33" s="94"/>
      <c r="I33" s="94"/>
      <c r="J33" s="108"/>
      <c r="K33" s="94"/>
      <c r="M33" s="1"/>
    </row>
    <row r="34" spans="1:13" ht="15" customHeight="1" x14ac:dyDescent="0.2">
      <c r="A34" s="99"/>
      <c r="B34" s="98" t="s">
        <v>1326</v>
      </c>
      <c r="C34" s="94"/>
      <c r="D34" s="94"/>
      <c r="E34" s="94"/>
      <c r="F34" s="108"/>
      <c r="G34" s="94"/>
      <c r="H34" s="94"/>
      <c r="I34" s="94"/>
      <c r="J34" s="108"/>
      <c r="K34" s="94"/>
      <c r="M34" s="1"/>
    </row>
    <row r="35" spans="1:13" ht="15" customHeight="1" x14ac:dyDescent="0.2">
      <c r="A35" s="99"/>
      <c r="B35" s="98" t="s">
        <v>1327</v>
      </c>
      <c r="C35" s="94"/>
      <c r="D35" s="94"/>
      <c r="E35" s="94"/>
      <c r="F35" s="108"/>
      <c r="G35" s="94"/>
      <c r="H35" s="94"/>
      <c r="I35" s="94"/>
      <c r="J35" s="108"/>
      <c r="K35" s="94"/>
      <c r="M35" s="1"/>
    </row>
    <row r="36" spans="1:13" ht="15" customHeight="1" x14ac:dyDescent="0.2">
      <c r="A36" s="99"/>
      <c r="B36" s="98" t="s">
        <v>1328</v>
      </c>
      <c r="C36" s="94"/>
      <c r="D36" s="94"/>
      <c r="E36" s="94"/>
      <c r="F36" s="108"/>
      <c r="G36" s="94"/>
      <c r="H36" s="94"/>
      <c r="I36" s="94"/>
      <c r="J36" s="108"/>
      <c r="K36" s="94"/>
      <c r="M36" s="1"/>
    </row>
    <row r="37" spans="1:13" ht="15" customHeight="1" x14ac:dyDescent="0.2">
      <c r="A37" s="99"/>
      <c r="B37" s="98"/>
      <c r="C37" s="94"/>
      <c r="D37" s="94"/>
      <c r="E37" s="94"/>
      <c r="F37" s="108"/>
      <c r="G37" s="94"/>
      <c r="H37" s="94"/>
      <c r="I37" s="94"/>
      <c r="J37" s="108"/>
      <c r="K37" s="94"/>
      <c r="M37" s="1"/>
    </row>
    <row r="38" spans="1:13" ht="15" customHeight="1" x14ac:dyDescent="0.2">
      <c r="A38" s="99"/>
      <c r="B38" s="729" t="s">
        <v>146</v>
      </c>
      <c r="C38" s="730"/>
      <c r="D38" s="729" t="s">
        <v>147</v>
      </c>
      <c r="E38" s="730"/>
      <c r="F38" s="330" t="s">
        <v>148</v>
      </c>
      <c r="G38" s="331"/>
      <c r="H38" s="331" t="s">
        <v>149</v>
      </c>
      <c r="I38" s="331"/>
      <c r="J38" s="330" t="s">
        <v>8</v>
      </c>
      <c r="K38" s="103"/>
      <c r="M38" s="626"/>
    </row>
    <row r="39" spans="1:13" ht="15" customHeight="1" x14ac:dyDescent="0.2">
      <c r="A39" s="99"/>
      <c r="B39" s="147"/>
      <c r="C39" s="250"/>
      <c r="D39" s="347"/>
      <c r="E39" s="348"/>
      <c r="F39" s="109"/>
      <c r="G39" s="134"/>
      <c r="H39" s="134"/>
      <c r="I39" s="134"/>
      <c r="J39" s="110" t="s">
        <v>150</v>
      </c>
      <c r="K39" s="103"/>
    </row>
    <row r="40" spans="1:13" s="1" customFormat="1" ht="15" customHeight="1" x14ac:dyDescent="0.2">
      <c r="A40" s="98"/>
      <c r="B40" s="480">
        <v>1</v>
      </c>
      <c r="C40" s="481" t="s">
        <v>155</v>
      </c>
      <c r="D40" s="742"/>
      <c r="E40" s="727"/>
      <c r="F40" s="467"/>
      <c r="G40" s="464" t="s">
        <v>152</v>
      </c>
      <c r="H40" s="488">
        <v>7.0999999999999994E-2</v>
      </c>
      <c r="I40" s="469" t="s">
        <v>153</v>
      </c>
      <c r="J40" s="470">
        <f t="shared" ref="J40:J59" si="3">ROUND(F40*H40,0)</f>
        <v>0</v>
      </c>
      <c r="K40" s="103" t="s">
        <v>183</v>
      </c>
      <c r="M40" s="14"/>
    </row>
    <row r="41" spans="1:13" s="1" customFormat="1" ht="15" customHeight="1" x14ac:dyDescent="0.2">
      <c r="A41" s="98"/>
      <c r="B41" s="483">
        <f t="shared" ref="B41:B54" si="4">B40+1</f>
        <v>2</v>
      </c>
      <c r="C41" s="481" t="s">
        <v>157</v>
      </c>
      <c r="D41" s="742"/>
      <c r="E41" s="727"/>
      <c r="F41" s="467"/>
      <c r="G41" s="464" t="s">
        <v>152</v>
      </c>
      <c r="H41" s="488">
        <v>0.107</v>
      </c>
      <c r="I41" s="469" t="s">
        <v>153</v>
      </c>
      <c r="J41" s="470">
        <f t="shared" si="3"/>
        <v>0</v>
      </c>
      <c r="K41" s="103" t="s">
        <v>184</v>
      </c>
      <c r="M41" s="14"/>
    </row>
    <row r="42" spans="1:13" s="1" customFormat="1" ht="15" customHeight="1" x14ac:dyDescent="0.2">
      <c r="A42" s="98"/>
      <c r="B42" s="483">
        <f t="shared" si="4"/>
        <v>3</v>
      </c>
      <c r="C42" s="481" t="s">
        <v>159</v>
      </c>
      <c r="D42" s="742"/>
      <c r="E42" s="727"/>
      <c r="F42" s="467"/>
      <c r="G42" s="464" t="s">
        <v>152</v>
      </c>
      <c r="H42" s="488">
        <v>0.14000000000000001</v>
      </c>
      <c r="I42" s="469" t="s">
        <v>153</v>
      </c>
      <c r="J42" s="470">
        <f t="shared" si="3"/>
        <v>0</v>
      </c>
      <c r="K42" s="103" t="s">
        <v>257</v>
      </c>
      <c r="M42" s="14"/>
    </row>
    <row r="43" spans="1:13" s="1" customFormat="1" ht="15" customHeight="1" x14ac:dyDescent="0.2">
      <c r="A43" s="98"/>
      <c r="B43" s="483">
        <f t="shared" si="4"/>
        <v>4</v>
      </c>
      <c r="C43" s="487" t="s">
        <v>161</v>
      </c>
      <c r="D43" s="742"/>
      <c r="E43" s="727"/>
      <c r="F43" s="467"/>
      <c r="G43" s="464" t="s">
        <v>152</v>
      </c>
      <c r="H43" s="488">
        <v>0.16300000000000001</v>
      </c>
      <c r="I43" s="469" t="s">
        <v>153</v>
      </c>
      <c r="J43" s="470">
        <f t="shared" si="3"/>
        <v>0</v>
      </c>
      <c r="K43" s="103" t="s">
        <v>258</v>
      </c>
      <c r="M43" s="14"/>
    </row>
    <row r="44" spans="1:13" s="1" customFormat="1" ht="15" customHeight="1" x14ac:dyDescent="0.2">
      <c r="A44" s="98"/>
      <c r="B44" s="483">
        <f t="shared" si="4"/>
        <v>5</v>
      </c>
      <c r="C44" s="487" t="s">
        <v>173</v>
      </c>
      <c r="D44" s="742"/>
      <c r="E44" s="727"/>
      <c r="F44" s="467"/>
      <c r="G44" s="464" t="s">
        <v>152</v>
      </c>
      <c r="H44" s="488">
        <v>0.191</v>
      </c>
      <c r="I44" s="469" t="s">
        <v>153</v>
      </c>
      <c r="J44" s="470">
        <f t="shared" si="3"/>
        <v>0</v>
      </c>
      <c r="K44" s="103" t="s">
        <v>259</v>
      </c>
      <c r="M44" s="14"/>
    </row>
    <row r="45" spans="1:13" s="1" customFormat="1" ht="15" customHeight="1" x14ac:dyDescent="0.2">
      <c r="A45" s="98"/>
      <c r="B45" s="483">
        <f t="shared" si="4"/>
        <v>6</v>
      </c>
      <c r="C45" s="487" t="s">
        <v>175</v>
      </c>
      <c r="D45" s="742"/>
      <c r="E45" s="727"/>
      <c r="F45" s="467"/>
      <c r="G45" s="464" t="s">
        <v>152</v>
      </c>
      <c r="H45" s="488">
        <v>0.216</v>
      </c>
      <c r="I45" s="469" t="s">
        <v>153</v>
      </c>
      <c r="J45" s="470">
        <f t="shared" si="3"/>
        <v>0</v>
      </c>
      <c r="K45" s="103" t="s">
        <v>260</v>
      </c>
      <c r="M45" s="14"/>
    </row>
    <row r="46" spans="1:13" s="1" customFormat="1" ht="15" customHeight="1" x14ac:dyDescent="0.2">
      <c r="A46" s="98"/>
      <c r="B46" s="483">
        <f t="shared" si="4"/>
        <v>7</v>
      </c>
      <c r="C46" s="487" t="s">
        <v>196</v>
      </c>
      <c r="D46" s="742"/>
      <c r="E46" s="727"/>
      <c r="F46" s="467"/>
      <c r="G46" s="464" t="s">
        <v>152</v>
      </c>
      <c r="H46" s="488">
        <v>0.245</v>
      </c>
      <c r="I46" s="469" t="s">
        <v>153</v>
      </c>
      <c r="J46" s="470">
        <f t="shared" si="3"/>
        <v>0</v>
      </c>
      <c r="K46" s="103" t="s">
        <v>261</v>
      </c>
      <c r="L46" s="4"/>
      <c r="M46" s="14"/>
    </row>
    <row r="47" spans="1:13" s="1" customFormat="1" ht="15" customHeight="1" x14ac:dyDescent="0.2">
      <c r="A47" s="98"/>
      <c r="B47" s="483">
        <f t="shared" si="4"/>
        <v>8</v>
      </c>
      <c r="C47" s="487" t="s">
        <v>197</v>
      </c>
      <c r="D47" s="742"/>
      <c r="E47" s="727"/>
      <c r="F47" s="467"/>
      <c r="G47" s="464" t="s">
        <v>152</v>
      </c>
      <c r="H47" s="488">
        <v>0.27300000000000002</v>
      </c>
      <c r="I47" s="469" t="s">
        <v>153</v>
      </c>
      <c r="J47" s="470">
        <f>ROUND(F47*H47,0)</f>
        <v>0</v>
      </c>
      <c r="K47" s="103" t="s">
        <v>314</v>
      </c>
      <c r="L47" s="4"/>
      <c r="M47" s="14"/>
    </row>
    <row r="48" spans="1:13" s="1" customFormat="1" ht="15" customHeight="1" x14ac:dyDescent="0.2">
      <c r="A48" s="98"/>
      <c r="B48" s="483">
        <f t="shared" si="4"/>
        <v>9</v>
      </c>
      <c r="C48" s="487" t="s">
        <v>213</v>
      </c>
      <c r="D48" s="742"/>
      <c r="E48" s="727"/>
      <c r="F48" s="467"/>
      <c r="G48" s="464" t="s">
        <v>152</v>
      </c>
      <c r="H48" s="488">
        <v>0.30099999999999999</v>
      </c>
      <c r="I48" s="469" t="s">
        <v>153</v>
      </c>
      <c r="J48" s="470">
        <f>ROUND(F48*H48,0)</f>
        <v>0</v>
      </c>
      <c r="K48" s="103" t="s">
        <v>501</v>
      </c>
      <c r="L48" s="4"/>
      <c r="M48" s="14"/>
    </row>
    <row r="49" spans="1:13" s="1" customFormat="1" ht="15" customHeight="1" x14ac:dyDescent="0.2">
      <c r="A49" s="98"/>
      <c r="B49" s="483">
        <f t="shared" si="4"/>
        <v>10</v>
      </c>
      <c r="C49" s="487" t="s">
        <v>215</v>
      </c>
      <c r="D49" s="742"/>
      <c r="E49" s="727"/>
      <c r="F49" s="467"/>
      <c r="G49" s="464" t="s">
        <v>152</v>
      </c>
      <c r="H49" s="488">
        <v>0.32900000000000001</v>
      </c>
      <c r="I49" s="469" t="s">
        <v>153</v>
      </c>
      <c r="J49" s="470">
        <f t="shared" si="3"/>
        <v>0</v>
      </c>
      <c r="K49" s="103" t="s">
        <v>502</v>
      </c>
      <c r="L49" s="4"/>
      <c r="M49" s="14"/>
    </row>
    <row r="50" spans="1:13" s="1" customFormat="1" ht="15" customHeight="1" x14ac:dyDescent="0.2">
      <c r="A50" s="98"/>
      <c r="B50" s="483">
        <f t="shared" si="4"/>
        <v>11</v>
      </c>
      <c r="C50" s="487" t="s">
        <v>216</v>
      </c>
      <c r="D50" s="742"/>
      <c r="E50" s="727"/>
      <c r="F50" s="467"/>
      <c r="G50" s="464" t="s">
        <v>152</v>
      </c>
      <c r="H50" s="488">
        <v>0.35499999999999998</v>
      </c>
      <c r="I50" s="469" t="s">
        <v>153</v>
      </c>
      <c r="J50" s="470">
        <f t="shared" si="3"/>
        <v>0</v>
      </c>
      <c r="K50" s="103" t="s">
        <v>503</v>
      </c>
      <c r="L50" s="4"/>
      <c r="M50" s="14"/>
    </row>
    <row r="51" spans="1:13" s="1" customFormat="1" ht="15" customHeight="1" x14ac:dyDescent="0.2">
      <c r="A51" s="98"/>
      <c r="B51" s="483">
        <f t="shared" si="4"/>
        <v>12</v>
      </c>
      <c r="C51" s="487" t="s">
        <v>218</v>
      </c>
      <c r="D51" s="742"/>
      <c r="E51" s="727"/>
      <c r="F51" s="467"/>
      <c r="G51" s="464" t="s">
        <v>152</v>
      </c>
      <c r="H51" s="488">
        <v>0.38100000000000001</v>
      </c>
      <c r="I51" s="469" t="s">
        <v>153</v>
      </c>
      <c r="J51" s="470">
        <f t="shared" si="3"/>
        <v>0</v>
      </c>
      <c r="K51" s="103" t="s">
        <v>504</v>
      </c>
      <c r="L51" s="4"/>
      <c r="M51" s="14"/>
    </row>
    <row r="52" spans="1:13" s="1" customFormat="1" ht="15" customHeight="1" x14ac:dyDescent="0.2">
      <c r="A52" s="98"/>
      <c r="B52" s="483">
        <f t="shared" si="4"/>
        <v>13</v>
      </c>
      <c r="C52" s="487" t="s">
        <v>220</v>
      </c>
      <c r="D52" s="742"/>
      <c r="E52" s="727"/>
      <c r="F52" s="467"/>
      <c r="G52" s="464" t="s">
        <v>152</v>
      </c>
      <c r="H52" s="488">
        <v>0.40699999999999997</v>
      </c>
      <c r="I52" s="469" t="s">
        <v>153</v>
      </c>
      <c r="J52" s="470">
        <f t="shared" si="3"/>
        <v>0</v>
      </c>
      <c r="K52" s="103" t="s">
        <v>505</v>
      </c>
      <c r="L52" s="4"/>
      <c r="M52" s="14"/>
    </row>
    <row r="53" spans="1:13" s="1" customFormat="1" ht="15" customHeight="1" x14ac:dyDescent="0.2">
      <c r="A53" s="98"/>
      <c r="B53" s="483">
        <f t="shared" si="4"/>
        <v>14</v>
      </c>
      <c r="C53" s="487" t="s">
        <v>222</v>
      </c>
      <c r="D53" s="742"/>
      <c r="E53" s="727"/>
      <c r="F53" s="467"/>
      <c r="G53" s="464" t="s">
        <v>152</v>
      </c>
      <c r="H53" s="488">
        <v>0.432</v>
      </c>
      <c r="I53" s="469" t="s">
        <v>153</v>
      </c>
      <c r="J53" s="470">
        <f t="shared" si="3"/>
        <v>0</v>
      </c>
      <c r="K53" s="103" t="s">
        <v>506</v>
      </c>
      <c r="L53" s="4"/>
      <c r="M53" s="14"/>
    </row>
    <row r="54" spans="1:13" s="1" customFormat="1" ht="15" customHeight="1" x14ac:dyDescent="0.2">
      <c r="A54" s="98"/>
      <c r="B54" s="483">
        <f t="shared" si="4"/>
        <v>15</v>
      </c>
      <c r="C54" s="487" t="s">
        <v>650</v>
      </c>
      <c r="D54" s="742"/>
      <c r="E54" s="727"/>
      <c r="F54" s="467"/>
      <c r="G54" s="464" t="s">
        <v>152</v>
      </c>
      <c r="H54" s="488">
        <v>0.45900000000000002</v>
      </c>
      <c r="I54" s="469" t="s">
        <v>153</v>
      </c>
      <c r="J54" s="470">
        <f t="shared" si="3"/>
        <v>0</v>
      </c>
      <c r="K54" s="103" t="s">
        <v>507</v>
      </c>
      <c r="L54" s="4"/>
      <c r="M54" s="14"/>
    </row>
    <row r="55" spans="1:13" s="1" customFormat="1" ht="15" customHeight="1" x14ac:dyDescent="0.2">
      <c r="A55" s="98"/>
      <c r="B55" s="483">
        <f>B54+1</f>
        <v>16</v>
      </c>
      <c r="C55" s="487" t="s">
        <v>226</v>
      </c>
      <c r="D55" s="742"/>
      <c r="E55" s="727"/>
      <c r="F55" s="467"/>
      <c r="G55" s="464" t="s">
        <v>152</v>
      </c>
      <c r="H55" s="488">
        <v>0.48</v>
      </c>
      <c r="I55" s="469" t="s">
        <v>153</v>
      </c>
      <c r="J55" s="470">
        <f t="shared" si="3"/>
        <v>0</v>
      </c>
      <c r="K55" s="103" t="s">
        <v>508</v>
      </c>
      <c r="L55" s="4"/>
      <c r="M55" s="14"/>
    </row>
    <row r="56" spans="1:13" s="1" customFormat="1" ht="15" customHeight="1" x14ac:dyDescent="0.2">
      <c r="A56" s="98"/>
      <c r="B56" s="483">
        <f>B55+1</f>
        <v>17</v>
      </c>
      <c r="C56" s="487" t="s">
        <v>228</v>
      </c>
      <c r="D56" s="742"/>
      <c r="E56" s="727"/>
      <c r="F56" s="467"/>
      <c r="G56" s="464" t="s">
        <v>152</v>
      </c>
      <c r="H56" s="488">
        <v>0.5</v>
      </c>
      <c r="I56" s="469" t="s">
        <v>153</v>
      </c>
      <c r="J56" s="470">
        <f t="shared" si="3"/>
        <v>0</v>
      </c>
      <c r="K56" s="103" t="s">
        <v>509</v>
      </c>
      <c r="L56" s="4"/>
      <c r="M56" s="14"/>
    </row>
    <row r="57" spans="1:13" s="1" customFormat="1" ht="15" customHeight="1" x14ac:dyDescent="0.2">
      <c r="A57" s="98"/>
      <c r="B57" s="483">
        <f t="shared" ref="B57:B58" si="5">B56+1</f>
        <v>18</v>
      </c>
      <c r="C57" s="487" t="s">
        <v>230</v>
      </c>
      <c r="D57" s="742"/>
      <c r="E57" s="727"/>
      <c r="F57" s="467"/>
      <c r="G57" s="464" t="s">
        <v>152</v>
      </c>
      <c r="H57" s="488">
        <v>0.5</v>
      </c>
      <c r="I57" s="469" t="s">
        <v>153</v>
      </c>
      <c r="J57" s="470">
        <f t="shared" si="3"/>
        <v>0</v>
      </c>
      <c r="K57" s="103" t="s">
        <v>510</v>
      </c>
      <c r="L57" s="4"/>
      <c r="M57" s="14"/>
    </row>
    <row r="58" spans="1:13" s="1" customFormat="1" ht="15" customHeight="1" x14ac:dyDescent="0.2">
      <c r="A58" s="98"/>
      <c r="B58" s="483">
        <f t="shared" si="5"/>
        <v>19</v>
      </c>
      <c r="C58" s="487" t="s">
        <v>232</v>
      </c>
      <c r="D58" s="742"/>
      <c r="E58" s="727"/>
      <c r="F58" s="467"/>
      <c r="G58" s="464" t="s">
        <v>152</v>
      </c>
      <c r="H58" s="488">
        <v>0.5</v>
      </c>
      <c r="I58" s="469" t="s">
        <v>153</v>
      </c>
      <c r="J58" s="470">
        <f t="shared" si="3"/>
        <v>0</v>
      </c>
      <c r="K58" s="103" t="s">
        <v>290</v>
      </c>
      <c r="L58" s="4"/>
      <c r="M58" s="14"/>
    </row>
    <row r="59" spans="1:13" s="1" customFormat="1" ht="15" customHeight="1" thickBot="1" x14ac:dyDescent="0.25">
      <c r="A59" s="98"/>
      <c r="B59" s="483">
        <f>B58+1</f>
        <v>20</v>
      </c>
      <c r="C59" s="487" t="s">
        <v>1136</v>
      </c>
      <c r="D59" s="742"/>
      <c r="E59" s="727"/>
      <c r="F59" s="467"/>
      <c r="G59" s="464" t="s">
        <v>152</v>
      </c>
      <c r="H59" s="488">
        <v>0.5</v>
      </c>
      <c r="I59" s="469" t="s">
        <v>153</v>
      </c>
      <c r="J59" s="470">
        <f t="shared" si="3"/>
        <v>0</v>
      </c>
      <c r="K59" s="103" t="s">
        <v>292</v>
      </c>
      <c r="M59" s="14"/>
    </row>
    <row r="60" spans="1:13" s="1" customFormat="1" ht="15" customHeight="1" x14ac:dyDescent="0.2">
      <c r="A60" s="98"/>
      <c r="D60" s="103"/>
      <c r="E60" s="103"/>
      <c r="F60" s="57"/>
      <c r="G60" s="104"/>
      <c r="H60" s="734" t="s">
        <v>293</v>
      </c>
      <c r="I60" s="735"/>
      <c r="J60" s="105"/>
      <c r="K60" s="103"/>
    </row>
    <row r="61" spans="1:13" s="1" customFormat="1" ht="15" customHeight="1" thickBot="1" x14ac:dyDescent="0.25">
      <c r="A61" s="98"/>
      <c r="B61" s="103"/>
      <c r="C61" s="103"/>
      <c r="D61" s="103"/>
      <c r="E61" s="103"/>
      <c r="F61" s="57"/>
      <c r="G61" s="103"/>
      <c r="H61" s="736" t="s">
        <v>163</v>
      </c>
      <c r="I61" s="737"/>
      <c r="J61" s="5">
        <f>SUM(J40:J59)</f>
        <v>0</v>
      </c>
      <c r="K61" s="103" t="s">
        <v>166</v>
      </c>
      <c r="L61" s="1" t="s">
        <v>238</v>
      </c>
    </row>
    <row r="62" spans="1:13" s="1" customFormat="1" ht="15" customHeight="1" x14ac:dyDescent="0.2">
      <c r="A62" s="98"/>
      <c r="B62" s="103"/>
      <c r="C62" s="103"/>
      <c r="D62" s="103"/>
      <c r="E62" s="103"/>
      <c r="F62" s="57"/>
      <c r="G62" s="103"/>
      <c r="H62" s="104"/>
      <c r="I62" s="104"/>
      <c r="J62" s="7"/>
      <c r="K62" s="103"/>
    </row>
    <row r="63" spans="1:13" ht="15" customHeight="1" x14ac:dyDescent="0.2">
      <c r="A63" s="97" t="s">
        <v>17</v>
      </c>
      <c r="B63" s="98" t="s">
        <v>1280</v>
      </c>
      <c r="C63" s="94"/>
      <c r="D63" s="94"/>
      <c r="E63" s="94"/>
      <c r="F63" s="108"/>
      <c r="G63" s="94"/>
      <c r="H63" s="94"/>
      <c r="I63" s="94"/>
      <c r="J63" s="108"/>
      <c r="K63" s="94"/>
      <c r="M63" s="1"/>
    </row>
    <row r="64" spans="1:13" ht="15" customHeight="1" x14ac:dyDescent="0.2">
      <c r="A64" s="99"/>
      <c r="B64" s="94"/>
      <c r="C64" s="94"/>
      <c r="D64" s="94"/>
      <c r="E64" s="94"/>
      <c r="F64" s="108"/>
      <c r="G64" s="94"/>
      <c r="H64" s="94"/>
      <c r="I64" s="94"/>
      <c r="J64" s="108"/>
      <c r="K64" s="94"/>
      <c r="M64" s="1"/>
    </row>
    <row r="65" spans="1:13" ht="15" customHeight="1" x14ac:dyDescent="0.2">
      <c r="A65" s="99"/>
      <c r="B65" s="729" t="s">
        <v>146</v>
      </c>
      <c r="C65" s="730"/>
      <c r="D65" s="729" t="s">
        <v>147</v>
      </c>
      <c r="E65" s="730"/>
      <c r="F65" s="330" t="s">
        <v>148</v>
      </c>
      <c r="G65" s="331"/>
      <c r="H65" s="331" t="s">
        <v>149</v>
      </c>
      <c r="I65" s="331"/>
      <c r="J65" s="330" t="s">
        <v>8</v>
      </c>
      <c r="K65" s="103"/>
      <c r="M65" s="1"/>
    </row>
    <row r="66" spans="1:13" ht="15" customHeight="1" x14ac:dyDescent="0.2">
      <c r="A66" s="99"/>
      <c r="B66" s="147"/>
      <c r="C66" s="250"/>
      <c r="D66" s="347"/>
      <c r="E66" s="348"/>
      <c r="F66" s="109"/>
      <c r="G66" s="134"/>
      <c r="H66" s="134"/>
      <c r="I66" s="134"/>
      <c r="J66" s="110" t="s">
        <v>150</v>
      </c>
      <c r="K66" s="103"/>
      <c r="M66" s="1"/>
    </row>
    <row r="67" spans="1:13" s="1" customFormat="1" ht="15" customHeight="1" x14ac:dyDescent="0.2">
      <c r="A67" s="98"/>
      <c r="B67" s="480">
        <v>1</v>
      </c>
      <c r="C67" s="481" t="s">
        <v>155</v>
      </c>
      <c r="D67" s="742"/>
      <c r="E67" s="727"/>
      <c r="F67" s="467"/>
      <c r="G67" s="464" t="s">
        <v>152</v>
      </c>
      <c r="H67" s="471">
        <v>7.0999999999999994E-2</v>
      </c>
      <c r="I67" s="469" t="s">
        <v>153</v>
      </c>
      <c r="J67" s="470">
        <f t="shared" ref="J67:J102" si="6">ROUND(F67*H67,0)</f>
        <v>0</v>
      </c>
      <c r="K67" s="103" t="s">
        <v>154</v>
      </c>
      <c r="M67" s="14"/>
    </row>
    <row r="68" spans="1:13" s="1" customFormat="1" ht="15" customHeight="1" x14ac:dyDescent="0.2">
      <c r="A68" s="98"/>
      <c r="B68" s="483">
        <f t="shared" ref="B68:B102" si="7">B67+1</f>
        <v>2</v>
      </c>
      <c r="C68" s="481" t="s">
        <v>157</v>
      </c>
      <c r="D68" s="742"/>
      <c r="E68" s="727"/>
      <c r="F68" s="467"/>
      <c r="G68" s="464" t="s">
        <v>152</v>
      </c>
      <c r="H68" s="471">
        <v>0.107</v>
      </c>
      <c r="I68" s="469" t="s">
        <v>153</v>
      </c>
      <c r="J68" s="470">
        <f t="shared" si="6"/>
        <v>0</v>
      </c>
      <c r="K68" s="103" t="s">
        <v>156</v>
      </c>
      <c r="M68" s="14"/>
    </row>
    <row r="69" spans="1:13" s="1" customFormat="1" ht="15" customHeight="1" x14ac:dyDescent="0.2">
      <c r="A69" s="98"/>
      <c r="B69" s="483">
        <f t="shared" si="7"/>
        <v>3</v>
      </c>
      <c r="C69" s="487" t="s">
        <v>159</v>
      </c>
      <c r="D69" s="742"/>
      <c r="E69" s="727"/>
      <c r="F69" s="467"/>
      <c r="G69" s="464" t="s">
        <v>152</v>
      </c>
      <c r="H69" s="471">
        <v>0.14000000000000001</v>
      </c>
      <c r="I69" s="469" t="s">
        <v>153</v>
      </c>
      <c r="J69" s="470">
        <f t="shared" si="6"/>
        <v>0</v>
      </c>
      <c r="K69" s="103" t="s">
        <v>158</v>
      </c>
      <c r="M69" s="14"/>
    </row>
    <row r="70" spans="1:13" s="1" customFormat="1" ht="15" customHeight="1" x14ac:dyDescent="0.2">
      <c r="A70" s="98"/>
      <c r="B70" s="483">
        <f t="shared" si="7"/>
        <v>4</v>
      </c>
      <c r="C70" s="487" t="s">
        <v>161</v>
      </c>
      <c r="D70" s="742"/>
      <c r="E70" s="727"/>
      <c r="F70" s="467"/>
      <c r="G70" s="464" t="s">
        <v>152</v>
      </c>
      <c r="H70" s="471">
        <v>0.16300000000000001</v>
      </c>
      <c r="I70" s="469" t="s">
        <v>153</v>
      </c>
      <c r="J70" s="470">
        <f t="shared" si="6"/>
        <v>0</v>
      </c>
      <c r="K70" s="103" t="s">
        <v>160</v>
      </c>
      <c r="M70" s="14"/>
    </row>
    <row r="71" spans="1:13" s="1" customFormat="1" ht="15" customHeight="1" x14ac:dyDescent="0.2">
      <c r="A71" s="98"/>
      <c r="B71" s="483">
        <f t="shared" si="7"/>
        <v>5</v>
      </c>
      <c r="C71" s="487" t="s">
        <v>173</v>
      </c>
      <c r="D71" s="876" t="s">
        <v>648</v>
      </c>
      <c r="E71" s="877"/>
      <c r="F71" s="467"/>
      <c r="G71" s="464" t="s">
        <v>152</v>
      </c>
      <c r="H71" s="471">
        <v>0.191</v>
      </c>
      <c r="I71" s="469" t="s">
        <v>153</v>
      </c>
      <c r="J71" s="470">
        <f t="shared" si="6"/>
        <v>0</v>
      </c>
      <c r="K71" s="103" t="s">
        <v>162</v>
      </c>
      <c r="M71" s="14"/>
    </row>
    <row r="72" spans="1:13" s="1" customFormat="1" ht="15" customHeight="1" x14ac:dyDescent="0.2">
      <c r="A72" s="98"/>
      <c r="B72" s="483">
        <f t="shared" si="7"/>
        <v>6</v>
      </c>
      <c r="C72" s="487" t="s">
        <v>173</v>
      </c>
      <c r="D72" s="876" t="s">
        <v>665</v>
      </c>
      <c r="E72" s="877"/>
      <c r="F72" s="467"/>
      <c r="G72" s="464" t="s">
        <v>152</v>
      </c>
      <c r="H72" s="471">
        <v>0.25600000000000001</v>
      </c>
      <c r="I72" s="469" t="s">
        <v>153</v>
      </c>
      <c r="J72" s="470">
        <f t="shared" si="6"/>
        <v>0</v>
      </c>
      <c r="K72" s="103" t="s">
        <v>174</v>
      </c>
      <c r="M72" s="14"/>
    </row>
    <row r="73" spans="1:13" s="1" customFormat="1" ht="15" customHeight="1" x14ac:dyDescent="0.2">
      <c r="A73" s="98"/>
      <c r="B73" s="483">
        <f t="shared" si="7"/>
        <v>7</v>
      </c>
      <c r="C73" s="487" t="s">
        <v>175</v>
      </c>
      <c r="D73" s="876" t="s">
        <v>648</v>
      </c>
      <c r="E73" s="877"/>
      <c r="F73" s="467"/>
      <c r="G73" s="464" t="s">
        <v>152</v>
      </c>
      <c r="H73" s="471">
        <v>0.216</v>
      </c>
      <c r="I73" s="469" t="s">
        <v>153</v>
      </c>
      <c r="J73" s="470">
        <f t="shared" si="6"/>
        <v>0</v>
      </c>
      <c r="K73" s="103" t="s">
        <v>176</v>
      </c>
      <c r="M73" s="14"/>
    </row>
    <row r="74" spans="1:13" s="1" customFormat="1" ht="15" customHeight="1" x14ac:dyDescent="0.2">
      <c r="A74" s="98"/>
      <c r="B74" s="483">
        <f t="shared" si="7"/>
        <v>8</v>
      </c>
      <c r="C74" s="487" t="s">
        <v>175</v>
      </c>
      <c r="D74" s="876" t="s">
        <v>665</v>
      </c>
      <c r="E74" s="877"/>
      <c r="F74" s="467"/>
      <c r="G74" s="464" t="s">
        <v>152</v>
      </c>
      <c r="H74" s="471">
        <v>0.28899999999999998</v>
      </c>
      <c r="I74" s="469" t="s">
        <v>153</v>
      </c>
      <c r="J74" s="470">
        <f>ROUND(F74*H74,0)</f>
        <v>0</v>
      </c>
      <c r="K74" s="103" t="s">
        <v>269</v>
      </c>
    </row>
    <row r="75" spans="1:13" s="1" customFormat="1" ht="15" customHeight="1" x14ac:dyDescent="0.2">
      <c r="A75" s="98"/>
      <c r="B75" s="483">
        <f t="shared" si="7"/>
        <v>9</v>
      </c>
      <c r="C75" s="487" t="s">
        <v>196</v>
      </c>
      <c r="D75" s="876" t="s">
        <v>648</v>
      </c>
      <c r="E75" s="877"/>
      <c r="F75" s="467"/>
      <c r="G75" s="464" t="s">
        <v>152</v>
      </c>
      <c r="H75" s="471">
        <v>0.245</v>
      </c>
      <c r="I75" s="469" t="s">
        <v>153</v>
      </c>
      <c r="J75" s="470">
        <f>ROUND(F75*H75,0)</f>
        <v>0</v>
      </c>
      <c r="K75" s="103" t="s">
        <v>250</v>
      </c>
    </row>
    <row r="76" spans="1:13" s="1" customFormat="1" ht="15" customHeight="1" x14ac:dyDescent="0.2">
      <c r="A76" s="98"/>
      <c r="B76" s="483">
        <f t="shared" si="7"/>
        <v>10</v>
      </c>
      <c r="C76" s="487" t="s">
        <v>196</v>
      </c>
      <c r="D76" s="876" t="s">
        <v>665</v>
      </c>
      <c r="E76" s="877"/>
      <c r="F76" s="467"/>
      <c r="G76" s="464" t="s">
        <v>152</v>
      </c>
      <c r="H76" s="471">
        <v>0.32800000000000001</v>
      </c>
      <c r="I76" s="469" t="s">
        <v>153</v>
      </c>
      <c r="J76" s="470">
        <f t="shared" si="6"/>
        <v>0</v>
      </c>
      <c r="K76" s="103" t="s">
        <v>272</v>
      </c>
    </row>
    <row r="77" spans="1:13" s="1" customFormat="1" ht="15" customHeight="1" x14ac:dyDescent="0.2">
      <c r="A77" s="98"/>
      <c r="B77" s="483">
        <f t="shared" si="7"/>
        <v>11</v>
      </c>
      <c r="C77" s="487" t="s">
        <v>197</v>
      </c>
      <c r="D77" s="876" t="s">
        <v>648</v>
      </c>
      <c r="E77" s="877"/>
      <c r="F77" s="467"/>
      <c r="G77" s="464" t="s">
        <v>152</v>
      </c>
      <c r="H77" s="471">
        <v>0.27300000000000002</v>
      </c>
      <c r="I77" s="469" t="s">
        <v>153</v>
      </c>
      <c r="J77" s="470">
        <f t="shared" si="6"/>
        <v>0</v>
      </c>
      <c r="K77" s="103" t="s">
        <v>229</v>
      </c>
    </row>
    <row r="78" spans="1:13" s="1" customFormat="1" ht="15" customHeight="1" x14ac:dyDescent="0.2">
      <c r="A78" s="98"/>
      <c r="B78" s="483">
        <f t="shared" si="7"/>
        <v>12</v>
      </c>
      <c r="C78" s="487" t="s">
        <v>197</v>
      </c>
      <c r="D78" s="876" t="s">
        <v>665</v>
      </c>
      <c r="E78" s="877"/>
      <c r="F78" s="467"/>
      <c r="G78" s="464" t="s">
        <v>152</v>
      </c>
      <c r="H78" s="471">
        <v>0.36599999999999999</v>
      </c>
      <c r="I78" s="469" t="s">
        <v>153</v>
      </c>
      <c r="J78" s="470">
        <f t="shared" si="6"/>
        <v>0</v>
      </c>
      <c r="K78" s="103" t="s">
        <v>275</v>
      </c>
    </row>
    <row r="79" spans="1:13" s="1" customFormat="1" ht="15" customHeight="1" x14ac:dyDescent="0.2">
      <c r="A79" s="98"/>
      <c r="B79" s="483">
        <f t="shared" si="7"/>
        <v>13</v>
      </c>
      <c r="C79" s="487" t="s">
        <v>213</v>
      </c>
      <c r="D79" s="876" t="s">
        <v>648</v>
      </c>
      <c r="E79" s="877"/>
      <c r="F79" s="467"/>
      <c r="G79" s="464" t="s">
        <v>152</v>
      </c>
      <c r="H79" s="471">
        <v>0.30099999999999999</v>
      </c>
      <c r="I79" s="469" t="s">
        <v>153</v>
      </c>
      <c r="J79" s="470">
        <f>ROUND(F79*H79,0)</f>
        <v>0</v>
      </c>
      <c r="K79" s="103" t="s">
        <v>277</v>
      </c>
    </row>
    <row r="80" spans="1:13" s="1" customFormat="1" ht="15" customHeight="1" x14ac:dyDescent="0.2">
      <c r="A80" s="98"/>
      <c r="B80" s="483">
        <f t="shared" si="7"/>
        <v>14</v>
      </c>
      <c r="C80" s="487" t="s">
        <v>213</v>
      </c>
      <c r="D80" s="876" t="s">
        <v>665</v>
      </c>
      <c r="E80" s="877"/>
      <c r="F80" s="467"/>
      <c r="G80" s="464" t="s">
        <v>152</v>
      </c>
      <c r="H80" s="471">
        <v>0.40300000000000002</v>
      </c>
      <c r="I80" s="469" t="s">
        <v>153</v>
      </c>
      <c r="J80" s="470">
        <f>ROUND(F80*H80,0)</f>
        <v>0</v>
      </c>
      <c r="K80" s="103" t="s">
        <v>280</v>
      </c>
    </row>
    <row r="81" spans="1:11" s="1" customFormat="1" ht="15" customHeight="1" x14ac:dyDescent="0.2">
      <c r="A81" s="98"/>
      <c r="B81" s="483">
        <f t="shared" si="7"/>
        <v>15</v>
      </c>
      <c r="C81" s="487" t="s">
        <v>215</v>
      </c>
      <c r="D81" s="876" t="s">
        <v>648</v>
      </c>
      <c r="E81" s="877"/>
      <c r="F81" s="467"/>
      <c r="G81" s="464" t="s">
        <v>152</v>
      </c>
      <c r="H81" s="471">
        <v>0.32900000000000001</v>
      </c>
      <c r="I81" s="469" t="s">
        <v>153</v>
      </c>
      <c r="J81" s="470">
        <f>ROUND(F81*H81,0)</f>
        <v>0</v>
      </c>
      <c r="K81" s="103" t="s">
        <v>282</v>
      </c>
    </row>
    <row r="82" spans="1:11" s="1" customFormat="1" ht="15" customHeight="1" x14ac:dyDescent="0.2">
      <c r="A82" s="98"/>
      <c r="B82" s="483">
        <f t="shared" si="7"/>
        <v>16</v>
      </c>
      <c r="C82" s="487" t="s">
        <v>215</v>
      </c>
      <c r="D82" s="876" t="s">
        <v>665</v>
      </c>
      <c r="E82" s="877"/>
      <c r="F82" s="467"/>
      <c r="G82" s="464" t="s">
        <v>152</v>
      </c>
      <c r="H82" s="471">
        <v>0.441</v>
      </c>
      <c r="I82" s="469" t="s">
        <v>153</v>
      </c>
      <c r="J82" s="470">
        <f>ROUND(F82*H82,0)</f>
        <v>0</v>
      </c>
      <c r="K82" s="103" t="s">
        <v>284</v>
      </c>
    </row>
    <row r="83" spans="1:11" s="1" customFormat="1" ht="15" customHeight="1" x14ac:dyDescent="0.2">
      <c r="A83" s="98"/>
      <c r="B83" s="483">
        <f t="shared" si="7"/>
        <v>17</v>
      </c>
      <c r="C83" s="487" t="s">
        <v>216</v>
      </c>
      <c r="D83" s="876" t="s">
        <v>648</v>
      </c>
      <c r="E83" s="877"/>
      <c r="F83" s="467"/>
      <c r="G83" s="464" t="s">
        <v>152</v>
      </c>
      <c r="H83" s="471">
        <v>0.35499999999999998</v>
      </c>
      <c r="I83" s="469" t="s">
        <v>153</v>
      </c>
      <c r="J83" s="470">
        <f t="shared" si="6"/>
        <v>0</v>
      </c>
      <c r="K83" s="103" t="s">
        <v>286</v>
      </c>
    </row>
    <row r="84" spans="1:11" s="1" customFormat="1" ht="15" customHeight="1" x14ac:dyDescent="0.2">
      <c r="A84" s="98"/>
      <c r="B84" s="483">
        <f t="shared" si="7"/>
        <v>18</v>
      </c>
      <c r="C84" s="487" t="s">
        <v>216</v>
      </c>
      <c r="D84" s="876" t="s">
        <v>665</v>
      </c>
      <c r="E84" s="877"/>
      <c r="F84" s="467"/>
      <c r="G84" s="464" t="s">
        <v>152</v>
      </c>
      <c r="H84" s="471">
        <v>0.47599999999999998</v>
      </c>
      <c r="I84" s="469" t="s">
        <v>153</v>
      </c>
      <c r="J84" s="470">
        <f t="shared" si="6"/>
        <v>0</v>
      </c>
      <c r="K84" s="103" t="s">
        <v>288</v>
      </c>
    </row>
    <row r="85" spans="1:11" s="1" customFormat="1" ht="15" customHeight="1" x14ac:dyDescent="0.2">
      <c r="A85" s="98"/>
      <c r="B85" s="483">
        <f t="shared" si="7"/>
        <v>19</v>
      </c>
      <c r="C85" s="487" t="s">
        <v>218</v>
      </c>
      <c r="D85" s="876" t="s">
        <v>648</v>
      </c>
      <c r="E85" s="877"/>
      <c r="F85" s="467"/>
      <c r="G85" s="464" t="s">
        <v>152</v>
      </c>
      <c r="H85" s="471">
        <v>0.38100000000000001</v>
      </c>
      <c r="I85" s="469" t="s">
        <v>153</v>
      </c>
      <c r="J85" s="470">
        <f t="shared" si="6"/>
        <v>0</v>
      </c>
      <c r="K85" s="103" t="s">
        <v>653</v>
      </c>
    </row>
    <row r="86" spans="1:11" s="1" customFormat="1" ht="15" customHeight="1" x14ac:dyDescent="0.2">
      <c r="A86" s="98"/>
      <c r="B86" s="483">
        <f t="shared" si="7"/>
        <v>20</v>
      </c>
      <c r="C86" s="487" t="s">
        <v>218</v>
      </c>
      <c r="D86" s="876" t="s">
        <v>665</v>
      </c>
      <c r="E86" s="877"/>
      <c r="F86" s="467"/>
      <c r="G86" s="464" t="s">
        <v>152</v>
      </c>
      <c r="H86" s="471">
        <v>0.51</v>
      </c>
      <c r="I86" s="469" t="s">
        <v>153</v>
      </c>
      <c r="J86" s="470">
        <f t="shared" si="6"/>
        <v>0</v>
      </c>
      <c r="K86" s="103" t="s">
        <v>321</v>
      </c>
    </row>
    <row r="87" spans="1:11" s="1" customFormat="1" ht="15" customHeight="1" x14ac:dyDescent="0.2">
      <c r="A87" s="98"/>
      <c r="B87" s="483">
        <f t="shared" si="7"/>
        <v>21</v>
      </c>
      <c r="C87" s="487" t="s">
        <v>220</v>
      </c>
      <c r="D87" s="876" t="s">
        <v>648</v>
      </c>
      <c r="E87" s="877"/>
      <c r="F87" s="467"/>
      <c r="G87" s="464" t="s">
        <v>152</v>
      </c>
      <c r="H87" s="471">
        <v>0.40699999999999997</v>
      </c>
      <c r="I87" s="469" t="s">
        <v>153</v>
      </c>
      <c r="J87" s="470">
        <f t="shared" si="6"/>
        <v>0</v>
      </c>
      <c r="K87" s="103" t="s">
        <v>666</v>
      </c>
    </row>
    <row r="88" spans="1:11" s="1" customFormat="1" ht="15" customHeight="1" x14ac:dyDescent="0.2">
      <c r="A88" s="98"/>
      <c r="B88" s="483">
        <f t="shared" si="7"/>
        <v>22</v>
      </c>
      <c r="C88" s="487" t="s">
        <v>220</v>
      </c>
      <c r="D88" s="876" t="s">
        <v>665</v>
      </c>
      <c r="E88" s="877"/>
      <c r="F88" s="467"/>
      <c r="G88" s="464" t="s">
        <v>152</v>
      </c>
      <c r="H88" s="471">
        <v>0.54600000000000004</v>
      </c>
      <c r="I88" s="469" t="s">
        <v>153</v>
      </c>
      <c r="J88" s="470">
        <f t="shared" si="6"/>
        <v>0</v>
      </c>
      <c r="K88" s="103" t="s">
        <v>667</v>
      </c>
    </row>
    <row r="89" spans="1:11" s="1" customFormat="1" ht="15" customHeight="1" x14ac:dyDescent="0.2">
      <c r="A89" s="98"/>
      <c r="B89" s="483">
        <f t="shared" si="7"/>
        <v>23</v>
      </c>
      <c r="C89" s="487" t="s">
        <v>222</v>
      </c>
      <c r="D89" s="876" t="s">
        <v>648</v>
      </c>
      <c r="E89" s="877"/>
      <c r="F89" s="467"/>
      <c r="G89" s="464" t="s">
        <v>152</v>
      </c>
      <c r="H89" s="471">
        <v>0.432</v>
      </c>
      <c r="I89" s="469" t="s">
        <v>153</v>
      </c>
      <c r="J89" s="470">
        <f t="shared" si="6"/>
        <v>0</v>
      </c>
      <c r="K89" s="103" t="s">
        <v>668</v>
      </c>
    </row>
    <row r="90" spans="1:11" s="1" customFormat="1" ht="15" customHeight="1" x14ac:dyDescent="0.2">
      <c r="A90" s="98"/>
      <c r="B90" s="483">
        <f t="shared" si="7"/>
        <v>24</v>
      </c>
      <c r="C90" s="487" t="s">
        <v>222</v>
      </c>
      <c r="D90" s="876" t="s">
        <v>665</v>
      </c>
      <c r="E90" s="877"/>
      <c r="F90" s="467"/>
      <c r="G90" s="464" t="s">
        <v>152</v>
      </c>
      <c r="H90" s="471">
        <v>0.57899999999999996</v>
      </c>
      <c r="I90" s="469" t="s">
        <v>153</v>
      </c>
      <c r="J90" s="470">
        <f t="shared" si="6"/>
        <v>0</v>
      </c>
      <c r="K90" s="103" t="s">
        <v>669</v>
      </c>
    </row>
    <row r="91" spans="1:11" s="1" customFormat="1" ht="15" customHeight="1" x14ac:dyDescent="0.2">
      <c r="A91" s="98"/>
      <c r="B91" s="483">
        <f t="shared" si="7"/>
        <v>25</v>
      </c>
      <c r="C91" s="487" t="s">
        <v>650</v>
      </c>
      <c r="D91" s="876" t="s">
        <v>648</v>
      </c>
      <c r="E91" s="877"/>
      <c r="F91" s="467"/>
      <c r="G91" s="464" t="s">
        <v>152</v>
      </c>
      <c r="H91" s="471">
        <v>0.45900000000000002</v>
      </c>
      <c r="I91" s="469" t="s">
        <v>153</v>
      </c>
      <c r="J91" s="470">
        <f t="shared" si="6"/>
        <v>0</v>
      </c>
      <c r="K91" s="103" t="s">
        <v>670</v>
      </c>
    </row>
    <row r="92" spans="1:11" s="1" customFormat="1" ht="15" customHeight="1" x14ac:dyDescent="0.2">
      <c r="A92" s="98"/>
      <c r="B92" s="483">
        <f t="shared" si="7"/>
        <v>26</v>
      </c>
      <c r="C92" s="487" t="s">
        <v>650</v>
      </c>
      <c r="D92" s="876" t="s">
        <v>665</v>
      </c>
      <c r="E92" s="877"/>
      <c r="F92" s="467"/>
      <c r="G92" s="464" t="s">
        <v>152</v>
      </c>
      <c r="H92" s="471">
        <v>0.61399999999999999</v>
      </c>
      <c r="I92" s="469" t="s">
        <v>153</v>
      </c>
      <c r="J92" s="470">
        <f t="shared" si="6"/>
        <v>0</v>
      </c>
      <c r="K92" s="103" t="s">
        <v>671</v>
      </c>
    </row>
    <row r="93" spans="1:11" s="1" customFormat="1" ht="15" customHeight="1" x14ac:dyDescent="0.2">
      <c r="A93" s="98"/>
      <c r="B93" s="483">
        <f t="shared" si="7"/>
        <v>27</v>
      </c>
      <c r="C93" s="487" t="s">
        <v>226</v>
      </c>
      <c r="D93" s="876" t="s">
        <v>648</v>
      </c>
      <c r="E93" s="877"/>
      <c r="F93" s="467"/>
      <c r="G93" s="464" t="s">
        <v>152</v>
      </c>
      <c r="H93" s="471">
        <v>0.48</v>
      </c>
      <c r="I93" s="469" t="s">
        <v>153</v>
      </c>
      <c r="J93" s="470">
        <f t="shared" si="6"/>
        <v>0</v>
      </c>
      <c r="K93" s="103" t="s">
        <v>672</v>
      </c>
    </row>
    <row r="94" spans="1:11" s="1" customFormat="1" ht="15" customHeight="1" x14ac:dyDescent="0.2">
      <c r="A94" s="98"/>
      <c r="B94" s="483">
        <f t="shared" si="7"/>
        <v>28</v>
      </c>
      <c r="C94" s="487" t="s">
        <v>226</v>
      </c>
      <c r="D94" s="876" t="s">
        <v>665</v>
      </c>
      <c r="E94" s="877"/>
      <c r="F94" s="467"/>
      <c r="G94" s="464" t="s">
        <v>152</v>
      </c>
      <c r="H94" s="471">
        <v>0.64300000000000002</v>
      </c>
      <c r="I94" s="469" t="s">
        <v>153</v>
      </c>
      <c r="J94" s="470">
        <f t="shared" si="6"/>
        <v>0</v>
      </c>
      <c r="K94" s="103" t="s">
        <v>673</v>
      </c>
    </row>
    <row r="95" spans="1:11" s="1" customFormat="1" ht="15" customHeight="1" x14ac:dyDescent="0.2">
      <c r="A95" s="98"/>
      <c r="B95" s="483">
        <f t="shared" si="7"/>
        <v>29</v>
      </c>
      <c r="C95" s="487" t="s">
        <v>228</v>
      </c>
      <c r="D95" s="876" t="s">
        <v>648</v>
      </c>
      <c r="E95" s="877"/>
      <c r="F95" s="467"/>
      <c r="G95" s="464" t="s">
        <v>152</v>
      </c>
      <c r="H95" s="471">
        <v>0.5</v>
      </c>
      <c r="I95" s="469" t="s">
        <v>153</v>
      </c>
      <c r="J95" s="470">
        <f t="shared" si="6"/>
        <v>0</v>
      </c>
      <c r="K95" s="103" t="s">
        <v>674</v>
      </c>
    </row>
    <row r="96" spans="1:11" s="1" customFormat="1" ht="15" customHeight="1" x14ac:dyDescent="0.2">
      <c r="A96" s="98"/>
      <c r="B96" s="483">
        <f t="shared" si="7"/>
        <v>30</v>
      </c>
      <c r="C96" s="487" t="s">
        <v>228</v>
      </c>
      <c r="D96" s="876" t="s">
        <v>665</v>
      </c>
      <c r="E96" s="877"/>
      <c r="F96" s="467"/>
      <c r="G96" s="464" t="s">
        <v>152</v>
      </c>
      <c r="H96" s="471">
        <v>0.67</v>
      </c>
      <c r="I96" s="469" t="s">
        <v>153</v>
      </c>
      <c r="J96" s="470">
        <f t="shared" si="6"/>
        <v>0</v>
      </c>
      <c r="K96" s="103" t="s">
        <v>675</v>
      </c>
    </row>
    <row r="97" spans="1:12" s="1" customFormat="1" ht="15" customHeight="1" x14ac:dyDescent="0.2">
      <c r="A97" s="98"/>
      <c r="B97" s="483">
        <f t="shared" si="7"/>
        <v>31</v>
      </c>
      <c r="C97" s="487" t="s">
        <v>230</v>
      </c>
      <c r="D97" s="876" t="s">
        <v>648</v>
      </c>
      <c r="E97" s="877"/>
      <c r="F97" s="467"/>
      <c r="G97" s="464" t="s">
        <v>152</v>
      </c>
      <c r="H97" s="471">
        <v>0.5</v>
      </c>
      <c r="I97" s="469" t="s">
        <v>153</v>
      </c>
      <c r="J97" s="470">
        <f t="shared" si="6"/>
        <v>0</v>
      </c>
      <c r="K97" s="103" t="s">
        <v>676</v>
      </c>
    </row>
    <row r="98" spans="1:12" s="1" customFormat="1" ht="15" customHeight="1" x14ac:dyDescent="0.2">
      <c r="A98" s="98"/>
      <c r="B98" s="483">
        <f t="shared" si="7"/>
        <v>32</v>
      </c>
      <c r="C98" s="487" t="s">
        <v>230</v>
      </c>
      <c r="D98" s="876" t="s">
        <v>665</v>
      </c>
      <c r="E98" s="877"/>
      <c r="F98" s="467"/>
      <c r="G98" s="464" t="s">
        <v>152</v>
      </c>
      <c r="H98" s="471">
        <v>0.67</v>
      </c>
      <c r="I98" s="469" t="s">
        <v>153</v>
      </c>
      <c r="J98" s="470">
        <f t="shared" si="6"/>
        <v>0</v>
      </c>
      <c r="K98" s="103" t="s">
        <v>677</v>
      </c>
    </row>
    <row r="99" spans="1:12" s="1" customFormat="1" ht="15" customHeight="1" x14ac:dyDescent="0.2">
      <c r="A99" s="98"/>
      <c r="B99" s="483">
        <f t="shared" si="7"/>
        <v>33</v>
      </c>
      <c r="C99" s="487" t="s">
        <v>232</v>
      </c>
      <c r="D99" s="876" t="s">
        <v>648</v>
      </c>
      <c r="E99" s="877"/>
      <c r="F99" s="467"/>
      <c r="G99" s="464" t="s">
        <v>152</v>
      </c>
      <c r="H99" s="471">
        <v>0.5</v>
      </c>
      <c r="I99" s="469" t="s">
        <v>153</v>
      </c>
      <c r="J99" s="470">
        <f t="shared" si="6"/>
        <v>0</v>
      </c>
      <c r="K99" s="103" t="s">
        <v>678</v>
      </c>
    </row>
    <row r="100" spans="1:12" s="1" customFormat="1" ht="15" customHeight="1" x14ac:dyDescent="0.2">
      <c r="A100" s="98"/>
      <c r="B100" s="483">
        <f t="shared" si="7"/>
        <v>34</v>
      </c>
      <c r="C100" s="487" t="s">
        <v>232</v>
      </c>
      <c r="D100" s="876" t="s">
        <v>665</v>
      </c>
      <c r="E100" s="877"/>
      <c r="F100" s="467"/>
      <c r="G100" s="464" t="s">
        <v>152</v>
      </c>
      <c r="H100" s="471">
        <v>0.67</v>
      </c>
      <c r="I100" s="469" t="s">
        <v>153</v>
      </c>
      <c r="J100" s="470">
        <f t="shared" si="6"/>
        <v>0</v>
      </c>
      <c r="K100" s="103" t="s">
        <v>679</v>
      </c>
    </row>
    <row r="101" spans="1:12" s="1" customFormat="1" ht="15" customHeight="1" x14ac:dyDescent="0.2">
      <c r="A101" s="98"/>
      <c r="B101" s="483">
        <f t="shared" si="7"/>
        <v>35</v>
      </c>
      <c r="C101" s="487" t="s">
        <v>232</v>
      </c>
      <c r="D101" s="876" t="s">
        <v>648</v>
      </c>
      <c r="E101" s="877"/>
      <c r="F101" s="467"/>
      <c r="G101" s="464" t="s">
        <v>152</v>
      </c>
      <c r="H101" s="471">
        <v>0.5</v>
      </c>
      <c r="I101" s="469" t="s">
        <v>153</v>
      </c>
      <c r="J101" s="470">
        <f t="shared" si="6"/>
        <v>0</v>
      </c>
      <c r="K101" s="103" t="s">
        <v>680</v>
      </c>
    </row>
    <row r="102" spans="1:12" s="1" customFormat="1" ht="15" customHeight="1" thickBot="1" x14ac:dyDescent="0.25">
      <c r="A102" s="98"/>
      <c r="B102" s="483">
        <f t="shared" si="7"/>
        <v>36</v>
      </c>
      <c r="C102" s="487" t="s">
        <v>1136</v>
      </c>
      <c r="D102" s="876" t="s">
        <v>665</v>
      </c>
      <c r="E102" s="877"/>
      <c r="F102" s="467"/>
      <c r="G102" s="464" t="s">
        <v>152</v>
      </c>
      <c r="H102" s="471">
        <v>0.67</v>
      </c>
      <c r="I102" s="469" t="s">
        <v>153</v>
      </c>
      <c r="J102" s="470">
        <f t="shared" si="6"/>
        <v>0</v>
      </c>
      <c r="K102" s="103" t="s">
        <v>776</v>
      </c>
    </row>
    <row r="103" spans="1:12" s="1" customFormat="1" ht="15" customHeight="1" x14ac:dyDescent="0.2">
      <c r="A103" s="98"/>
      <c r="B103" s="103"/>
      <c r="C103" s="104"/>
      <c r="D103" s="103"/>
      <c r="E103" s="103"/>
      <c r="F103" s="57"/>
      <c r="G103" s="104"/>
      <c r="H103" s="734" t="s">
        <v>1187</v>
      </c>
      <c r="I103" s="735"/>
      <c r="J103" s="105"/>
      <c r="K103" s="103"/>
    </row>
    <row r="104" spans="1:12" s="1" customFormat="1" ht="15" customHeight="1" thickBot="1" x14ac:dyDescent="0.25">
      <c r="A104" s="98"/>
      <c r="B104" s="103"/>
      <c r="C104" s="103"/>
      <c r="D104" s="103"/>
      <c r="E104" s="103"/>
      <c r="F104" s="57"/>
      <c r="G104" s="103"/>
      <c r="H104" s="736" t="s">
        <v>163</v>
      </c>
      <c r="I104" s="737"/>
      <c r="J104" s="5">
        <f>SUM(J67:J102)</f>
        <v>0</v>
      </c>
      <c r="K104" s="160" t="s">
        <v>681</v>
      </c>
      <c r="L104" s="1" t="s">
        <v>152</v>
      </c>
    </row>
    <row r="105" spans="1:12" s="1" customFormat="1" ht="15" customHeight="1" x14ac:dyDescent="0.2">
      <c r="A105" s="98"/>
      <c r="B105" s="98"/>
      <c r="C105" s="98"/>
      <c r="D105" s="98"/>
      <c r="E105" s="98"/>
      <c r="F105" s="125"/>
      <c r="G105" s="98"/>
      <c r="H105" s="98"/>
      <c r="I105" s="98"/>
      <c r="J105" s="125"/>
      <c r="K105" s="98"/>
    </row>
    <row r="106" spans="1:12" ht="15" customHeight="1" x14ac:dyDescent="0.2">
      <c r="A106" s="97" t="s">
        <v>23</v>
      </c>
      <c r="B106" s="98" t="s">
        <v>1281</v>
      </c>
      <c r="C106" s="94"/>
      <c r="D106" s="94"/>
      <c r="E106" s="94"/>
      <c r="F106" s="108"/>
      <c r="G106" s="94"/>
      <c r="H106" s="94"/>
      <c r="I106" s="94"/>
      <c r="J106" s="108"/>
      <c r="K106" s="94"/>
    </row>
    <row r="107" spans="1:12" ht="15" customHeight="1" x14ac:dyDescent="0.2">
      <c r="A107" s="99"/>
      <c r="B107" s="94"/>
      <c r="C107" s="94"/>
      <c r="D107" s="94"/>
      <c r="E107" s="94"/>
      <c r="F107" s="108"/>
      <c r="G107" s="94"/>
      <c r="H107" s="94"/>
      <c r="I107" s="94"/>
      <c r="J107" s="108"/>
      <c r="K107" s="94"/>
    </row>
    <row r="108" spans="1:12" ht="15" customHeight="1" x14ac:dyDescent="0.2">
      <c r="A108" s="99"/>
      <c r="B108" s="729" t="s">
        <v>295</v>
      </c>
      <c r="C108" s="730"/>
      <c r="D108" s="729" t="s">
        <v>147</v>
      </c>
      <c r="E108" s="730"/>
      <c r="F108" s="330" t="s">
        <v>296</v>
      </c>
      <c r="G108" s="331"/>
      <c r="H108" s="331" t="s">
        <v>149</v>
      </c>
      <c r="I108" s="331"/>
      <c r="J108" s="330" t="s">
        <v>8</v>
      </c>
      <c r="K108" s="103"/>
    </row>
    <row r="109" spans="1:12" ht="15" customHeight="1" x14ac:dyDescent="0.2">
      <c r="A109" s="99"/>
      <c r="B109" s="147"/>
      <c r="C109" s="250"/>
      <c r="D109" s="347"/>
      <c r="E109" s="348"/>
      <c r="F109" s="109"/>
      <c r="G109" s="134"/>
      <c r="H109" s="134"/>
      <c r="I109" s="134"/>
      <c r="J109" s="110" t="s">
        <v>150</v>
      </c>
      <c r="K109" s="103"/>
    </row>
    <row r="110" spans="1:12" s="1" customFormat="1" ht="15" customHeight="1" thickBot="1" x14ac:dyDescent="0.25">
      <c r="A110" s="98"/>
      <c r="B110" s="483">
        <v>1</v>
      </c>
      <c r="C110" s="487" t="s">
        <v>155</v>
      </c>
      <c r="D110" s="742"/>
      <c r="E110" s="727"/>
      <c r="F110" s="467"/>
      <c r="G110" s="464" t="s">
        <v>152</v>
      </c>
      <c r="H110" s="471">
        <v>7.0999999999999994E-2</v>
      </c>
      <c r="I110" s="469" t="s">
        <v>153</v>
      </c>
      <c r="J110" s="470">
        <f>ROUND(F110*H110,0)</f>
        <v>0</v>
      </c>
      <c r="K110" s="103" t="s">
        <v>183</v>
      </c>
    </row>
    <row r="111" spans="1:12" s="1" customFormat="1" ht="15" customHeight="1" x14ac:dyDescent="0.2">
      <c r="A111" s="98"/>
      <c r="B111" s="103"/>
      <c r="C111" s="104"/>
      <c r="D111" s="103"/>
      <c r="E111" s="103"/>
      <c r="F111" s="57"/>
      <c r="G111" s="104"/>
      <c r="H111" s="734" t="s">
        <v>183</v>
      </c>
      <c r="I111" s="735"/>
      <c r="J111" s="105"/>
      <c r="K111" s="103"/>
    </row>
    <row r="112" spans="1:12" s="1" customFormat="1" ht="15" customHeight="1" thickBot="1" x14ac:dyDescent="0.25">
      <c r="A112" s="98"/>
      <c r="B112" s="103"/>
      <c r="C112" s="103"/>
      <c r="D112" s="103"/>
      <c r="E112" s="103"/>
      <c r="F112" s="57"/>
      <c r="G112" s="103"/>
      <c r="H112" s="736" t="s">
        <v>163</v>
      </c>
      <c r="I112" s="737"/>
      <c r="J112" s="5">
        <f>SUM(J110:J110)</f>
        <v>0</v>
      </c>
      <c r="K112" s="160" t="s">
        <v>682</v>
      </c>
      <c r="L112" s="1" t="s">
        <v>152</v>
      </c>
    </row>
    <row r="113" spans="1:13" s="1" customFormat="1" ht="15" customHeight="1" x14ac:dyDescent="0.2">
      <c r="A113" s="98"/>
      <c r="B113" s="98"/>
      <c r="C113" s="98"/>
      <c r="D113" s="98"/>
      <c r="E113" s="98"/>
      <c r="F113" s="125"/>
      <c r="G113" s="98"/>
      <c r="H113" s="98"/>
      <c r="I113" s="98"/>
      <c r="J113" s="125"/>
      <c r="K113" s="98"/>
    </row>
    <row r="114" spans="1:13" ht="15" customHeight="1" x14ac:dyDescent="0.2">
      <c r="A114" s="97" t="s">
        <v>171</v>
      </c>
      <c r="B114" s="98" t="s">
        <v>683</v>
      </c>
      <c r="C114" s="94"/>
      <c r="D114" s="94"/>
      <c r="E114" s="94"/>
      <c r="F114" s="108"/>
      <c r="G114" s="94"/>
      <c r="H114" s="94"/>
      <c r="I114" s="94"/>
      <c r="J114" s="108"/>
      <c r="K114" s="94"/>
    </row>
    <row r="115" spans="1:13" ht="15" customHeight="1" x14ac:dyDescent="0.2">
      <c r="A115" s="99"/>
      <c r="B115" s="94"/>
      <c r="C115" s="94"/>
      <c r="D115" s="94"/>
      <c r="E115" s="94"/>
      <c r="F115" s="108"/>
      <c r="G115" s="94"/>
      <c r="H115" s="94"/>
      <c r="I115" s="94"/>
      <c r="J115" s="108"/>
      <c r="K115" s="94"/>
    </row>
    <row r="116" spans="1:13" ht="15" customHeight="1" x14ac:dyDescent="0.2">
      <c r="A116" s="99"/>
      <c r="B116" s="729" t="s">
        <v>146</v>
      </c>
      <c r="C116" s="730"/>
      <c r="D116" s="729" t="s">
        <v>147</v>
      </c>
      <c r="E116" s="730"/>
      <c r="F116" s="330" t="s">
        <v>148</v>
      </c>
      <c r="G116" s="331"/>
      <c r="H116" s="331" t="s">
        <v>149</v>
      </c>
      <c r="I116" s="331"/>
      <c r="J116" s="330" t="s">
        <v>8</v>
      </c>
      <c r="K116" s="103"/>
    </row>
    <row r="117" spans="1:13" ht="15" customHeight="1" x14ac:dyDescent="0.2">
      <c r="A117" s="99"/>
      <c r="B117" s="147"/>
      <c r="C117" s="250"/>
      <c r="D117" s="347"/>
      <c r="E117" s="348"/>
      <c r="F117" s="109"/>
      <c r="G117" s="134"/>
      <c r="H117" s="134"/>
      <c r="I117" s="134"/>
      <c r="J117" s="110" t="s">
        <v>150</v>
      </c>
      <c r="K117" s="103"/>
    </row>
    <row r="118" spans="1:13" s="1" customFormat="1" ht="15" customHeight="1" x14ac:dyDescent="0.2">
      <c r="A118" s="98"/>
      <c r="B118" s="480">
        <v>1</v>
      </c>
      <c r="C118" s="481" t="s">
        <v>155</v>
      </c>
      <c r="D118" s="742"/>
      <c r="E118" s="727"/>
      <c r="F118" s="467"/>
      <c r="G118" s="464" t="s">
        <v>152</v>
      </c>
      <c r="H118" s="488">
        <v>7.0999999999999994E-2</v>
      </c>
      <c r="I118" s="469" t="s">
        <v>153</v>
      </c>
      <c r="J118" s="470">
        <f t="shared" ref="J118:J123" si="8">ROUND(F118*H118,0)</f>
        <v>0</v>
      </c>
      <c r="K118" s="103" t="s">
        <v>183</v>
      </c>
      <c r="M118" s="14"/>
    </row>
    <row r="119" spans="1:13" s="1" customFormat="1" ht="15" customHeight="1" x14ac:dyDescent="0.2">
      <c r="A119" s="98"/>
      <c r="B119" s="480">
        <v>2</v>
      </c>
      <c r="C119" s="481" t="s">
        <v>157</v>
      </c>
      <c r="D119" s="742"/>
      <c r="E119" s="727"/>
      <c r="F119" s="467"/>
      <c r="G119" s="464" t="s">
        <v>152</v>
      </c>
      <c r="H119" s="488">
        <v>0.107</v>
      </c>
      <c r="I119" s="469" t="s">
        <v>153</v>
      </c>
      <c r="J119" s="470">
        <f t="shared" si="8"/>
        <v>0</v>
      </c>
      <c r="K119" s="103" t="s">
        <v>184</v>
      </c>
      <c r="M119" s="14"/>
    </row>
    <row r="120" spans="1:13" s="1" customFormat="1" ht="15" customHeight="1" x14ac:dyDescent="0.2">
      <c r="A120" s="98"/>
      <c r="B120" s="480">
        <v>3</v>
      </c>
      <c r="C120" s="487" t="s">
        <v>159</v>
      </c>
      <c r="D120" s="742"/>
      <c r="E120" s="727"/>
      <c r="F120" s="467"/>
      <c r="G120" s="464" t="s">
        <v>152</v>
      </c>
      <c r="H120" s="488">
        <v>0.14000000000000001</v>
      </c>
      <c r="I120" s="469" t="s">
        <v>153</v>
      </c>
      <c r="J120" s="470">
        <f t="shared" si="8"/>
        <v>0</v>
      </c>
      <c r="K120" s="103" t="s">
        <v>257</v>
      </c>
      <c r="M120" s="14"/>
    </row>
    <row r="121" spans="1:13" s="1" customFormat="1" ht="15" customHeight="1" x14ac:dyDescent="0.2">
      <c r="A121" s="98"/>
      <c r="B121" s="483">
        <v>4</v>
      </c>
      <c r="C121" s="487" t="s">
        <v>161</v>
      </c>
      <c r="D121" s="742"/>
      <c r="E121" s="727"/>
      <c r="F121" s="467"/>
      <c r="G121" s="464" t="s">
        <v>152</v>
      </c>
      <c r="H121" s="488">
        <v>0.16300000000000001</v>
      </c>
      <c r="I121" s="469" t="s">
        <v>153</v>
      </c>
      <c r="J121" s="470">
        <f t="shared" si="8"/>
        <v>0</v>
      </c>
      <c r="K121" s="103" t="s">
        <v>258</v>
      </c>
      <c r="M121" s="14"/>
    </row>
    <row r="122" spans="1:13" s="1" customFormat="1" ht="15" customHeight="1" x14ac:dyDescent="0.2">
      <c r="A122" s="98"/>
      <c r="B122" s="483">
        <v>5</v>
      </c>
      <c r="C122" s="487" t="s">
        <v>173</v>
      </c>
      <c r="D122" s="742"/>
      <c r="E122" s="727"/>
      <c r="F122" s="467"/>
      <c r="G122" s="464" t="s">
        <v>152</v>
      </c>
      <c r="H122" s="488">
        <v>0.191</v>
      </c>
      <c r="I122" s="469" t="s">
        <v>153</v>
      </c>
      <c r="J122" s="470">
        <f t="shared" si="8"/>
        <v>0</v>
      </c>
      <c r="K122" s="103" t="s">
        <v>259</v>
      </c>
      <c r="M122" s="14"/>
    </row>
    <row r="123" spans="1:13" s="1" customFormat="1" ht="15" customHeight="1" thickBot="1" x14ac:dyDescent="0.25">
      <c r="A123" s="98"/>
      <c r="B123" s="483">
        <v>6</v>
      </c>
      <c r="C123" s="487" t="s">
        <v>175</v>
      </c>
      <c r="D123" s="742"/>
      <c r="E123" s="727"/>
      <c r="F123" s="467"/>
      <c r="G123" s="464" t="s">
        <v>152</v>
      </c>
      <c r="H123" s="488">
        <v>0.216</v>
      </c>
      <c r="I123" s="469" t="s">
        <v>153</v>
      </c>
      <c r="J123" s="470">
        <f t="shared" si="8"/>
        <v>0</v>
      </c>
      <c r="K123" s="103" t="s">
        <v>260</v>
      </c>
      <c r="M123" s="14"/>
    </row>
    <row r="124" spans="1:13" s="1" customFormat="1" ht="15" customHeight="1" x14ac:dyDescent="0.2">
      <c r="A124" s="98"/>
      <c r="B124" s="103"/>
      <c r="C124" s="104"/>
      <c r="D124" s="103"/>
      <c r="E124" s="103"/>
      <c r="F124" s="57"/>
      <c r="G124" s="104"/>
      <c r="H124" s="734" t="s">
        <v>697</v>
      </c>
      <c r="I124" s="735"/>
      <c r="J124" s="105"/>
      <c r="K124" s="103"/>
      <c r="M124" s="14"/>
    </row>
    <row r="125" spans="1:13" s="1" customFormat="1" ht="15" customHeight="1" thickBot="1" x14ac:dyDescent="0.25">
      <c r="A125" s="98"/>
      <c r="B125" s="103"/>
      <c r="C125" s="103"/>
      <c r="D125" s="103"/>
      <c r="E125" s="103"/>
      <c r="F125" s="57"/>
      <c r="G125" s="103"/>
      <c r="H125" s="736" t="s">
        <v>163</v>
      </c>
      <c r="I125" s="737"/>
      <c r="J125" s="5">
        <f>SUM(J118:J123)</f>
        <v>0</v>
      </c>
      <c r="K125" s="160" t="s">
        <v>684</v>
      </c>
      <c r="L125" s="1" t="s">
        <v>152</v>
      </c>
    </row>
    <row r="126" spans="1:13" s="1" customFormat="1" ht="15" customHeight="1" x14ac:dyDescent="0.2">
      <c r="A126" s="98"/>
      <c r="B126" s="98"/>
      <c r="C126" s="98"/>
      <c r="D126" s="98"/>
      <c r="E126" s="98"/>
      <c r="F126" s="125"/>
      <c r="G126" s="98"/>
      <c r="H126" s="98"/>
      <c r="I126" s="98"/>
      <c r="J126" s="125"/>
      <c r="K126" s="98"/>
    </row>
    <row r="127" spans="1:13" ht="15" customHeight="1" x14ac:dyDescent="0.2">
      <c r="A127" s="161" t="s">
        <v>179</v>
      </c>
      <c r="B127" s="98" t="s">
        <v>685</v>
      </c>
      <c r="C127" s="94"/>
      <c r="D127" s="94"/>
      <c r="E127" s="94"/>
      <c r="F127" s="108"/>
      <c r="G127" s="94"/>
      <c r="H127" s="94"/>
      <c r="I127" s="94"/>
      <c r="J127" s="108"/>
      <c r="K127" s="94"/>
    </row>
    <row r="128" spans="1:13" ht="15" customHeight="1" x14ac:dyDescent="0.2">
      <c r="A128" s="99"/>
      <c r="B128" s="94"/>
      <c r="C128" s="94"/>
      <c r="D128" s="94"/>
      <c r="E128" s="94"/>
      <c r="F128" s="108"/>
      <c r="G128" s="94"/>
      <c r="H128" s="121"/>
      <c r="I128" s="94"/>
      <c r="J128" s="108"/>
      <c r="K128" s="94"/>
    </row>
    <row r="129" spans="1:13" ht="15" customHeight="1" x14ac:dyDescent="0.2">
      <c r="A129" s="99"/>
      <c r="B129" s="746" t="s">
        <v>1282</v>
      </c>
      <c r="C129" s="746"/>
      <c r="D129" s="746"/>
      <c r="E129" s="746"/>
      <c r="F129" s="108"/>
      <c r="G129" s="94"/>
      <c r="H129" s="121"/>
      <c r="I129" s="94"/>
      <c r="J129" s="108"/>
      <c r="K129" s="94"/>
    </row>
    <row r="130" spans="1:13" s="1" customFormat="1" ht="15" customHeight="1" x14ac:dyDescent="0.2">
      <c r="A130" s="97"/>
      <c r="B130" s="746"/>
      <c r="C130" s="746"/>
      <c r="D130" s="746"/>
      <c r="E130" s="746"/>
      <c r="F130" s="125"/>
      <c r="G130" s="98"/>
      <c r="H130" s="122" t="s">
        <v>266</v>
      </c>
      <c r="I130" s="98"/>
      <c r="J130" s="125"/>
      <c r="K130" s="98"/>
    </row>
    <row r="131" spans="1:13" s="1" customFormat="1" ht="15" customHeight="1" x14ac:dyDescent="0.2">
      <c r="A131" s="97"/>
      <c r="B131" s="746"/>
      <c r="C131" s="746"/>
      <c r="D131" s="746"/>
      <c r="E131" s="746"/>
      <c r="F131" s="300"/>
      <c r="G131" s="138" t="s">
        <v>152</v>
      </c>
      <c r="H131" s="308">
        <v>0.8</v>
      </c>
      <c r="I131" s="138" t="s">
        <v>153</v>
      </c>
      <c r="J131" s="304">
        <f>ROUND(F131*H131,0)</f>
        <v>0</v>
      </c>
      <c r="K131" s="103" t="s">
        <v>186</v>
      </c>
      <c r="L131" s="1" t="s">
        <v>152</v>
      </c>
    </row>
    <row r="132" spans="1:13" s="1" customFormat="1" ht="15" customHeight="1" x14ac:dyDescent="0.2">
      <c r="A132" s="98"/>
      <c r="B132" s="98"/>
      <c r="C132" s="98"/>
      <c r="D132" s="98"/>
      <c r="E132" s="98"/>
      <c r="F132" s="125"/>
      <c r="G132" s="98"/>
      <c r="H132" s="98"/>
      <c r="I132" s="98"/>
      <c r="J132" s="123" t="s">
        <v>267</v>
      </c>
      <c r="K132" s="98"/>
    </row>
    <row r="133" spans="1:13" s="1" customFormat="1" ht="15" customHeight="1" x14ac:dyDescent="0.2">
      <c r="A133" s="98"/>
      <c r="B133" s="98"/>
      <c r="C133" s="98"/>
      <c r="D133" s="98"/>
      <c r="E133" s="98"/>
      <c r="F133" s="125"/>
      <c r="G133" s="98"/>
      <c r="H133" s="98"/>
      <c r="I133" s="98"/>
      <c r="J133" s="123"/>
      <c r="K133" s="98"/>
    </row>
    <row r="134" spans="1:13" ht="15" customHeight="1" x14ac:dyDescent="0.2">
      <c r="A134" s="97" t="s">
        <v>187</v>
      </c>
      <c r="B134" s="98" t="s">
        <v>686</v>
      </c>
      <c r="C134" s="94"/>
      <c r="D134" s="94"/>
      <c r="E134" s="94"/>
      <c r="F134" s="108"/>
      <c r="G134" s="94"/>
      <c r="H134" s="94"/>
      <c r="I134" s="94"/>
      <c r="J134" s="108"/>
      <c r="K134" s="94"/>
    </row>
    <row r="135" spans="1:13" ht="15" customHeight="1" x14ac:dyDescent="0.2">
      <c r="A135" s="99"/>
      <c r="B135" s="94"/>
      <c r="C135" s="94"/>
      <c r="D135" s="94"/>
      <c r="E135" s="94"/>
      <c r="F135" s="108"/>
      <c r="G135" s="94"/>
      <c r="H135" s="94"/>
      <c r="I135" s="94"/>
      <c r="J135" s="108"/>
      <c r="K135" s="94"/>
    </row>
    <row r="136" spans="1:13" ht="15" customHeight="1" x14ac:dyDescent="0.2">
      <c r="A136" s="99"/>
      <c r="B136" s="874" t="s">
        <v>687</v>
      </c>
      <c r="C136" s="875"/>
      <c r="D136" s="874" t="s">
        <v>147</v>
      </c>
      <c r="E136" s="875"/>
      <c r="F136" s="492" t="s">
        <v>688</v>
      </c>
      <c r="G136" s="490"/>
      <c r="H136" s="490" t="s">
        <v>149</v>
      </c>
      <c r="I136" s="490"/>
      <c r="J136" s="491" t="s">
        <v>8</v>
      </c>
      <c r="K136" s="103"/>
    </row>
    <row r="137" spans="1:13" ht="15" customHeight="1" x14ac:dyDescent="0.2">
      <c r="A137" s="99"/>
      <c r="B137" s="147"/>
      <c r="C137" s="250"/>
      <c r="D137" s="347"/>
      <c r="E137" s="348"/>
      <c r="F137" s="109"/>
      <c r="G137" s="134"/>
      <c r="H137" s="134"/>
      <c r="I137" s="134"/>
      <c r="J137" s="110" t="s">
        <v>150</v>
      </c>
      <c r="K137" s="103"/>
    </row>
    <row r="138" spans="1:13" s="1" customFormat="1" ht="15" customHeight="1" x14ac:dyDescent="0.2">
      <c r="A138" s="98"/>
      <c r="B138" s="480">
        <v>1</v>
      </c>
      <c r="C138" s="481" t="s">
        <v>157</v>
      </c>
      <c r="D138" s="742"/>
      <c r="E138" s="727"/>
      <c r="F138" s="467"/>
      <c r="G138" s="464" t="s">
        <v>152</v>
      </c>
      <c r="H138" s="488">
        <v>1.2E-2</v>
      </c>
      <c r="I138" s="469" t="s">
        <v>153</v>
      </c>
      <c r="J138" s="470">
        <f t="shared" ref="J138:J146" si="9">ROUND(F138*H138,0)</f>
        <v>0</v>
      </c>
      <c r="K138" s="103" t="s">
        <v>183</v>
      </c>
      <c r="M138" s="493"/>
    </row>
    <row r="139" spans="1:13" s="1" customFormat="1" ht="15" customHeight="1" x14ac:dyDescent="0.2">
      <c r="A139" s="98"/>
      <c r="B139" s="480">
        <v>2</v>
      </c>
      <c r="C139" s="487" t="s">
        <v>161</v>
      </c>
      <c r="D139" s="742"/>
      <c r="E139" s="727"/>
      <c r="F139" s="467"/>
      <c r="G139" s="464" t="s">
        <v>152</v>
      </c>
      <c r="H139" s="488">
        <v>3.5000000000000003E-2</v>
      </c>
      <c r="I139" s="469" t="s">
        <v>153</v>
      </c>
      <c r="J139" s="470">
        <f t="shared" si="9"/>
        <v>0</v>
      </c>
      <c r="K139" s="103" t="s">
        <v>184</v>
      </c>
      <c r="M139" s="493"/>
    </row>
    <row r="140" spans="1:13" s="1" customFormat="1" ht="15" customHeight="1" x14ac:dyDescent="0.2">
      <c r="A140" s="98"/>
      <c r="B140" s="483">
        <v>3</v>
      </c>
      <c r="C140" s="487" t="s">
        <v>173</v>
      </c>
      <c r="D140" s="742"/>
      <c r="E140" s="727"/>
      <c r="F140" s="467"/>
      <c r="G140" s="464" t="s">
        <v>152</v>
      </c>
      <c r="H140" s="488">
        <v>4.4999999999999998E-2</v>
      </c>
      <c r="I140" s="469" t="s">
        <v>153</v>
      </c>
      <c r="J140" s="470">
        <f t="shared" si="9"/>
        <v>0</v>
      </c>
      <c r="K140" s="103" t="s">
        <v>257</v>
      </c>
      <c r="M140" s="493"/>
    </row>
    <row r="141" spans="1:13" s="1" customFormat="1" ht="15" customHeight="1" x14ac:dyDescent="0.2">
      <c r="A141" s="98"/>
      <c r="B141" s="483">
        <v>4</v>
      </c>
      <c r="C141" s="487" t="s">
        <v>175</v>
      </c>
      <c r="D141" s="742"/>
      <c r="E141" s="727"/>
      <c r="F141" s="467"/>
      <c r="G141" s="464" t="s">
        <v>152</v>
      </c>
      <c r="H141" s="488">
        <v>5.6000000000000001E-2</v>
      </c>
      <c r="I141" s="469" t="s">
        <v>153</v>
      </c>
      <c r="J141" s="470">
        <f t="shared" si="9"/>
        <v>0</v>
      </c>
      <c r="K141" s="103" t="s">
        <v>258</v>
      </c>
      <c r="M141" s="493"/>
    </row>
    <row r="142" spans="1:13" s="1" customFormat="1" ht="15" customHeight="1" x14ac:dyDescent="0.2">
      <c r="A142" s="98"/>
      <c r="B142" s="483">
        <v>5</v>
      </c>
      <c r="C142" s="487" t="s">
        <v>196</v>
      </c>
      <c r="D142" s="742"/>
      <c r="E142" s="727"/>
      <c r="F142" s="467"/>
      <c r="G142" s="464" t="s">
        <v>152</v>
      </c>
      <c r="H142" s="488">
        <v>6.6000000000000003E-2</v>
      </c>
      <c r="I142" s="469" t="s">
        <v>153</v>
      </c>
      <c r="J142" s="470">
        <f t="shared" si="9"/>
        <v>0</v>
      </c>
      <c r="K142" s="103" t="s">
        <v>259</v>
      </c>
      <c r="M142" s="493"/>
    </row>
    <row r="143" spans="1:13" s="1" customFormat="1" ht="15" customHeight="1" x14ac:dyDescent="0.2">
      <c r="A143" s="98"/>
      <c r="B143" s="483">
        <v>6</v>
      </c>
      <c r="C143" s="487" t="s">
        <v>197</v>
      </c>
      <c r="D143" s="742"/>
      <c r="E143" s="727"/>
      <c r="F143" s="467"/>
      <c r="G143" s="464" t="s">
        <v>152</v>
      </c>
      <c r="H143" s="488">
        <v>7.4999999999999997E-2</v>
      </c>
      <c r="I143" s="469" t="s">
        <v>153</v>
      </c>
      <c r="J143" s="470">
        <f>ROUND(F143*H143,0)</f>
        <v>0</v>
      </c>
      <c r="K143" s="103" t="s">
        <v>260</v>
      </c>
      <c r="M143" s="493"/>
    </row>
    <row r="144" spans="1:13" s="1" customFormat="1" ht="15" customHeight="1" x14ac:dyDescent="0.2">
      <c r="A144" s="98"/>
      <c r="B144" s="483">
        <v>7</v>
      </c>
      <c r="C144" s="487" t="s">
        <v>213</v>
      </c>
      <c r="D144" s="742"/>
      <c r="E144" s="727"/>
      <c r="F144" s="467"/>
      <c r="G144" s="464" t="s">
        <v>152</v>
      </c>
      <c r="H144" s="488">
        <v>8.3000000000000004E-2</v>
      </c>
      <c r="I144" s="469" t="s">
        <v>153</v>
      </c>
      <c r="J144" s="470">
        <f t="shared" si="9"/>
        <v>0</v>
      </c>
      <c r="K144" s="103" t="s">
        <v>261</v>
      </c>
      <c r="M144" s="493"/>
    </row>
    <row r="145" spans="1:13" s="1" customFormat="1" ht="15" customHeight="1" x14ac:dyDescent="0.2">
      <c r="A145" s="98"/>
      <c r="B145" s="483">
        <v>8</v>
      </c>
      <c r="C145" s="487" t="s">
        <v>215</v>
      </c>
      <c r="D145" s="742"/>
      <c r="E145" s="727"/>
      <c r="F145" s="467"/>
      <c r="G145" s="464" t="s">
        <v>152</v>
      </c>
      <c r="H145" s="488">
        <v>9.2999999999999999E-2</v>
      </c>
      <c r="I145" s="469" t="s">
        <v>153</v>
      </c>
      <c r="J145" s="470">
        <f t="shared" si="9"/>
        <v>0</v>
      </c>
      <c r="K145" s="103" t="s">
        <v>314</v>
      </c>
      <c r="M145" s="493"/>
    </row>
    <row r="146" spans="1:13" s="1" customFormat="1" ht="15" customHeight="1" x14ac:dyDescent="0.2">
      <c r="A146" s="98"/>
      <c r="B146" s="483">
        <v>9</v>
      </c>
      <c r="C146" s="487" t="s">
        <v>216</v>
      </c>
      <c r="D146" s="742"/>
      <c r="E146" s="727"/>
      <c r="F146" s="467"/>
      <c r="G146" s="464" t="s">
        <v>152</v>
      </c>
      <c r="H146" s="488">
        <v>0.115</v>
      </c>
      <c r="I146" s="469" t="s">
        <v>153</v>
      </c>
      <c r="J146" s="470">
        <f t="shared" si="9"/>
        <v>0</v>
      </c>
      <c r="K146" s="103" t="s">
        <v>501</v>
      </c>
      <c r="M146" s="493"/>
    </row>
    <row r="147" spans="1:13" s="1" customFormat="1" ht="15" customHeight="1" x14ac:dyDescent="0.2">
      <c r="A147" s="98"/>
      <c r="B147" s="483">
        <v>10</v>
      </c>
      <c r="C147" s="487" t="s">
        <v>232</v>
      </c>
      <c r="D147" s="742"/>
      <c r="E147" s="727"/>
      <c r="F147" s="467"/>
      <c r="G147" s="464" t="s">
        <v>152</v>
      </c>
      <c r="H147" s="488">
        <v>0.18099999999999999</v>
      </c>
      <c r="I147" s="469" t="s">
        <v>153</v>
      </c>
      <c r="J147" s="470">
        <f>ROUND(F147*H147,0)</f>
        <v>0</v>
      </c>
      <c r="K147" s="103" t="s">
        <v>502</v>
      </c>
      <c r="M147" s="493"/>
    </row>
    <row r="148" spans="1:13" s="1" customFormat="1" ht="15" customHeight="1" thickBot="1" x14ac:dyDescent="0.25">
      <c r="A148" s="98"/>
      <c r="B148" s="483">
        <v>11</v>
      </c>
      <c r="C148" s="487" t="s">
        <v>1252</v>
      </c>
      <c r="D148" s="742"/>
      <c r="E148" s="727"/>
      <c r="F148" s="467"/>
      <c r="G148" s="464" t="s">
        <v>152</v>
      </c>
      <c r="H148" s="488">
        <v>0.2</v>
      </c>
      <c r="I148" s="469" t="s">
        <v>153</v>
      </c>
      <c r="J148" s="470">
        <f>ROUND(F148*H148,0)</f>
        <v>0</v>
      </c>
      <c r="K148" s="103" t="s">
        <v>503</v>
      </c>
      <c r="M148" s="493"/>
    </row>
    <row r="149" spans="1:13" s="1" customFormat="1" ht="15" customHeight="1" x14ac:dyDescent="0.2">
      <c r="A149" s="98"/>
      <c r="B149" s="103"/>
      <c r="C149" s="104"/>
      <c r="D149" s="103"/>
      <c r="E149" s="103"/>
      <c r="F149" s="57"/>
      <c r="G149" s="104"/>
      <c r="H149" s="734" t="s">
        <v>689</v>
      </c>
      <c r="I149" s="735"/>
      <c r="J149" s="105"/>
      <c r="K149" s="103"/>
    </row>
    <row r="150" spans="1:13" s="1" customFormat="1" ht="15" customHeight="1" thickBot="1" x14ac:dyDescent="0.25">
      <c r="A150" s="98"/>
      <c r="B150" s="103"/>
      <c r="C150" s="103"/>
      <c r="D150" s="103"/>
      <c r="E150" s="103"/>
      <c r="F150" s="57"/>
      <c r="G150" s="103"/>
      <c r="H150" s="736" t="s">
        <v>163</v>
      </c>
      <c r="I150" s="737"/>
      <c r="J150" s="5">
        <f>SUM(J138:J148)</f>
        <v>0</v>
      </c>
      <c r="K150" s="103" t="s">
        <v>190</v>
      </c>
      <c r="L150" s="1" t="s">
        <v>152</v>
      </c>
    </row>
    <row r="151" spans="1:13" s="1" customFormat="1" ht="15" customHeight="1" x14ac:dyDescent="0.2">
      <c r="A151" s="98"/>
      <c r="B151" s="98"/>
      <c r="C151" s="98"/>
      <c r="D151" s="98"/>
      <c r="E151" s="98"/>
      <c r="F151" s="125"/>
      <c r="G151" s="98"/>
      <c r="H151" s="98"/>
      <c r="I151" s="98"/>
      <c r="J151" s="125"/>
      <c r="K151" s="98"/>
    </row>
    <row r="152" spans="1:13" s="1" customFormat="1" ht="15" customHeight="1" x14ac:dyDescent="0.2">
      <c r="A152" s="97" t="s">
        <v>191</v>
      </c>
      <c r="B152" s="98" t="s">
        <v>690</v>
      </c>
      <c r="C152" s="94"/>
      <c r="D152" s="94"/>
      <c r="E152" s="94"/>
      <c r="F152" s="108"/>
      <c r="G152" s="94"/>
      <c r="H152" s="94"/>
      <c r="I152" s="94"/>
      <c r="J152" s="108"/>
      <c r="K152" s="94"/>
      <c r="L152" s="14"/>
      <c r="M152" s="14"/>
    </row>
    <row r="153" spans="1:13" ht="15" customHeight="1" x14ac:dyDescent="0.2">
      <c r="A153" s="99"/>
      <c r="B153" s="94"/>
      <c r="C153" s="94"/>
      <c r="D153" s="94"/>
      <c r="E153" s="94"/>
      <c r="F153" s="108"/>
      <c r="G153" s="94"/>
      <c r="H153" s="94"/>
      <c r="I153" s="94"/>
      <c r="J153" s="108"/>
      <c r="K153" s="94"/>
    </row>
    <row r="154" spans="1:13" ht="15" customHeight="1" x14ac:dyDescent="0.2">
      <c r="A154" s="99"/>
      <c r="B154" s="874" t="s">
        <v>687</v>
      </c>
      <c r="C154" s="875"/>
      <c r="D154" s="874" t="s">
        <v>147</v>
      </c>
      <c r="E154" s="875"/>
      <c r="F154" s="492" t="s">
        <v>688</v>
      </c>
      <c r="G154" s="490"/>
      <c r="H154" s="490" t="s">
        <v>149</v>
      </c>
      <c r="I154" s="490"/>
      <c r="J154" s="491" t="s">
        <v>8</v>
      </c>
      <c r="K154" s="103"/>
    </row>
    <row r="155" spans="1:13" ht="15" customHeight="1" x14ac:dyDescent="0.2">
      <c r="A155" s="99"/>
      <c r="B155" s="147"/>
      <c r="C155" s="250"/>
      <c r="D155" s="347"/>
      <c r="E155" s="348"/>
      <c r="F155" s="109"/>
      <c r="G155" s="134"/>
      <c r="H155" s="134"/>
      <c r="I155" s="134"/>
      <c r="J155" s="162" t="s">
        <v>150</v>
      </c>
      <c r="K155" s="103"/>
    </row>
    <row r="156" spans="1:13" ht="15" customHeight="1" x14ac:dyDescent="0.2">
      <c r="A156" s="98"/>
      <c r="B156" s="483">
        <v>1</v>
      </c>
      <c r="C156" s="487" t="s">
        <v>691</v>
      </c>
      <c r="D156" s="742"/>
      <c r="E156" s="727"/>
      <c r="F156" s="467"/>
      <c r="G156" s="464" t="s">
        <v>152</v>
      </c>
      <c r="H156" s="488">
        <v>3.5999999999999997E-2</v>
      </c>
      <c r="I156" s="494" t="s">
        <v>153</v>
      </c>
      <c r="J156" s="470">
        <f>ROUND(F156*H156,0)</f>
        <v>0</v>
      </c>
      <c r="K156" s="103" t="s">
        <v>183</v>
      </c>
      <c r="L156" s="60"/>
      <c r="M156" s="493"/>
    </row>
    <row r="157" spans="1:13" s="1" customFormat="1" ht="15" customHeight="1" x14ac:dyDescent="0.2">
      <c r="A157" s="98"/>
      <c r="B157" s="483">
        <v>2</v>
      </c>
      <c r="C157" s="487" t="s">
        <v>213</v>
      </c>
      <c r="D157" s="742"/>
      <c r="E157" s="727"/>
      <c r="F157" s="467"/>
      <c r="G157" s="464" t="s">
        <v>152</v>
      </c>
      <c r="H157" s="488">
        <v>0.125</v>
      </c>
      <c r="I157" s="469" t="s">
        <v>153</v>
      </c>
      <c r="J157" s="172">
        <f>ROUND(F157*H157,0)</f>
        <v>0</v>
      </c>
      <c r="K157" s="103" t="s">
        <v>184</v>
      </c>
      <c r="M157" s="493"/>
    </row>
    <row r="158" spans="1:13" s="1" customFormat="1" ht="15" customHeight="1" thickBot="1" x14ac:dyDescent="0.25">
      <c r="A158" s="98"/>
      <c r="B158" s="483">
        <v>3</v>
      </c>
      <c r="C158" s="487" t="s">
        <v>215</v>
      </c>
      <c r="D158" s="742"/>
      <c r="E158" s="727"/>
      <c r="F158" s="467"/>
      <c r="G158" s="464" t="s">
        <v>152</v>
      </c>
      <c r="H158" s="156">
        <v>0.14000000000000001</v>
      </c>
      <c r="I158" s="469" t="s">
        <v>153</v>
      </c>
      <c r="J158" s="172">
        <f>ROUND(F158*H158,0)</f>
        <v>0</v>
      </c>
      <c r="K158" s="103" t="s">
        <v>257</v>
      </c>
      <c r="M158" s="493"/>
    </row>
    <row r="159" spans="1:13" s="1" customFormat="1" ht="15" customHeight="1" x14ac:dyDescent="0.2">
      <c r="A159" s="98"/>
      <c r="B159" s="103"/>
      <c r="C159" s="104"/>
      <c r="D159" s="103"/>
      <c r="E159" s="103"/>
      <c r="F159" s="57"/>
      <c r="G159" s="104"/>
      <c r="H159" s="734" t="s">
        <v>643</v>
      </c>
      <c r="I159" s="735"/>
      <c r="J159" s="105"/>
      <c r="K159" s="103"/>
    </row>
    <row r="160" spans="1:13" s="1" customFormat="1" ht="15" customHeight="1" thickBot="1" x14ac:dyDescent="0.25">
      <c r="A160" s="98"/>
      <c r="B160" s="103"/>
      <c r="C160" s="103"/>
      <c r="D160" s="103"/>
      <c r="E160" s="103"/>
      <c r="F160" s="57"/>
      <c r="G160" s="103"/>
      <c r="H160" s="736" t="s">
        <v>163</v>
      </c>
      <c r="I160" s="737"/>
      <c r="J160" s="5">
        <f>SUM(J156:J158)</f>
        <v>0</v>
      </c>
      <c r="K160" s="103" t="s">
        <v>193</v>
      </c>
      <c r="L160" s="1" t="s">
        <v>152</v>
      </c>
    </row>
    <row r="161" spans="1:13" s="1" customFormat="1" ht="15" customHeight="1" x14ac:dyDescent="0.2">
      <c r="A161" s="98"/>
      <c r="B161" s="98"/>
      <c r="C161" s="98"/>
      <c r="D161" s="98"/>
      <c r="E161" s="98"/>
      <c r="F161" s="125"/>
      <c r="G161" s="98"/>
      <c r="H161" s="98"/>
      <c r="I161" s="98"/>
      <c r="J161" s="125"/>
      <c r="K161" s="98"/>
    </row>
    <row r="162" spans="1:13" s="1" customFormat="1" ht="15" customHeight="1" x14ac:dyDescent="0.2">
      <c r="A162" s="161" t="s">
        <v>194</v>
      </c>
      <c r="B162" s="98" t="s">
        <v>692</v>
      </c>
      <c r="C162" s="94"/>
      <c r="D162" s="94"/>
      <c r="E162" s="94"/>
      <c r="F162" s="108"/>
      <c r="G162" s="94"/>
      <c r="H162" s="94"/>
      <c r="I162" s="94"/>
      <c r="J162" s="108"/>
      <c r="K162" s="94"/>
      <c r="L162" s="14"/>
      <c r="M162" s="14"/>
    </row>
    <row r="163" spans="1:13" ht="15" customHeight="1" x14ac:dyDescent="0.2">
      <c r="A163" s="99"/>
      <c r="B163" s="94"/>
      <c r="C163" s="94"/>
      <c r="D163" s="94"/>
      <c r="E163" s="94"/>
      <c r="F163" s="108"/>
      <c r="G163" s="94"/>
      <c r="H163" s="94"/>
      <c r="I163" s="94"/>
      <c r="J163" s="108"/>
      <c r="K163" s="94"/>
    </row>
    <row r="164" spans="1:13" ht="15" customHeight="1" x14ac:dyDescent="0.2">
      <c r="A164" s="99"/>
      <c r="B164" s="874" t="s">
        <v>687</v>
      </c>
      <c r="C164" s="875"/>
      <c r="D164" s="874" t="s">
        <v>147</v>
      </c>
      <c r="E164" s="875"/>
      <c r="F164" s="492" t="s">
        <v>688</v>
      </c>
      <c r="G164" s="490"/>
      <c r="H164" s="490" t="s">
        <v>149</v>
      </c>
      <c r="I164" s="490"/>
      <c r="J164" s="491" t="s">
        <v>8</v>
      </c>
      <c r="K164" s="103"/>
    </row>
    <row r="165" spans="1:13" ht="15" customHeight="1" x14ac:dyDescent="0.2">
      <c r="A165" s="99"/>
      <c r="B165" s="147"/>
      <c r="C165" s="250"/>
      <c r="D165" s="347"/>
      <c r="E165" s="348"/>
      <c r="F165" s="109"/>
      <c r="G165" s="134"/>
      <c r="H165" s="134"/>
      <c r="I165" s="134"/>
      <c r="J165" s="110" t="s">
        <v>150</v>
      </c>
      <c r="K165" s="103"/>
    </row>
    <row r="166" spans="1:13" ht="15" customHeight="1" thickBot="1" x14ac:dyDescent="0.25">
      <c r="A166" s="98"/>
      <c r="B166" s="483">
        <v>1</v>
      </c>
      <c r="C166" s="487" t="s">
        <v>159</v>
      </c>
      <c r="D166" s="742"/>
      <c r="E166" s="727"/>
      <c r="F166" s="467"/>
      <c r="G166" s="464" t="s">
        <v>152</v>
      </c>
      <c r="H166" s="488">
        <v>4.8000000000000001E-2</v>
      </c>
      <c r="I166" s="469" t="s">
        <v>153</v>
      </c>
      <c r="J166" s="470">
        <f>ROUND(F166*H166,0)</f>
        <v>0</v>
      </c>
      <c r="K166" s="103" t="s">
        <v>183</v>
      </c>
      <c r="L166" s="1"/>
      <c r="M166" s="493"/>
    </row>
    <row r="167" spans="1:13" s="1" customFormat="1" ht="15" customHeight="1" x14ac:dyDescent="0.2">
      <c r="A167" s="98"/>
      <c r="B167" s="103"/>
      <c r="C167" s="104"/>
      <c r="D167" s="103"/>
      <c r="E167" s="103"/>
      <c r="F167" s="57"/>
      <c r="G167" s="104"/>
      <c r="H167" s="734" t="s">
        <v>183</v>
      </c>
      <c r="I167" s="735"/>
      <c r="J167" s="105"/>
      <c r="K167" s="103"/>
    </row>
    <row r="168" spans="1:13" s="1" customFormat="1" ht="15" customHeight="1" thickBot="1" x14ac:dyDescent="0.25">
      <c r="A168" s="98"/>
      <c r="B168" s="103"/>
      <c r="C168" s="103"/>
      <c r="D168" s="103"/>
      <c r="E168" s="103"/>
      <c r="F168" s="57"/>
      <c r="G168" s="103"/>
      <c r="H168" s="736" t="s">
        <v>163</v>
      </c>
      <c r="I168" s="737"/>
      <c r="J168" s="5">
        <f>SUM(J166:J166)</f>
        <v>0</v>
      </c>
      <c r="K168" s="103" t="s">
        <v>200</v>
      </c>
      <c r="L168" s="1" t="s">
        <v>152</v>
      </c>
    </row>
    <row r="169" spans="1:13" s="1" customFormat="1" ht="15" customHeight="1" x14ac:dyDescent="0.2">
      <c r="A169" s="98"/>
      <c r="B169" s="98"/>
      <c r="C169" s="98"/>
      <c r="D169" s="98"/>
      <c r="E169" s="98"/>
      <c r="F169" s="125"/>
      <c r="G169" s="98"/>
      <c r="H169" s="98"/>
      <c r="I169" s="98"/>
      <c r="J169" s="125"/>
      <c r="K169" s="98"/>
    </row>
    <row r="170" spans="1:13" s="1" customFormat="1" ht="15" customHeight="1" x14ac:dyDescent="0.2">
      <c r="A170" s="161" t="s">
        <v>694</v>
      </c>
      <c r="B170" s="98" t="s">
        <v>695</v>
      </c>
      <c r="C170" s="94"/>
      <c r="D170" s="94"/>
      <c r="E170" s="94"/>
      <c r="F170" s="108"/>
      <c r="G170" s="94"/>
      <c r="H170" s="94"/>
      <c r="I170" s="94"/>
      <c r="J170" s="108"/>
      <c r="K170" s="94"/>
      <c r="L170" s="14"/>
      <c r="M170" s="14"/>
    </row>
    <row r="171" spans="1:13" ht="15" customHeight="1" x14ac:dyDescent="0.2">
      <c r="A171" s="99"/>
      <c r="B171" s="94"/>
      <c r="C171" s="94"/>
      <c r="D171" s="94"/>
      <c r="E171" s="94"/>
      <c r="F171" s="108"/>
      <c r="G171" s="94"/>
      <c r="H171" s="94"/>
      <c r="I171" s="94"/>
      <c r="J171" s="108"/>
      <c r="K171" s="94"/>
    </row>
    <row r="172" spans="1:13" ht="15" customHeight="1" x14ac:dyDescent="0.2">
      <c r="A172" s="99"/>
      <c r="B172" s="874" t="s">
        <v>687</v>
      </c>
      <c r="C172" s="875"/>
      <c r="D172" s="874" t="s">
        <v>147</v>
      </c>
      <c r="E172" s="875"/>
      <c r="F172" s="492" t="s">
        <v>688</v>
      </c>
      <c r="G172" s="490"/>
      <c r="H172" s="490" t="s">
        <v>149</v>
      </c>
      <c r="I172" s="490"/>
      <c r="J172" s="491" t="s">
        <v>8</v>
      </c>
      <c r="K172" s="103"/>
    </row>
    <row r="173" spans="1:13" ht="15" customHeight="1" x14ac:dyDescent="0.2">
      <c r="A173" s="99"/>
      <c r="B173" s="147"/>
      <c r="C173" s="250"/>
      <c r="D173" s="347"/>
      <c r="E173" s="348"/>
      <c r="F173" s="109"/>
      <c r="G173" s="134"/>
      <c r="H173" s="134"/>
      <c r="I173" s="134"/>
      <c r="J173" s="110" t="s">
        <v>150</v>
      </c>
      <c r="K173" s="103"/>
    </row>
    <row r="174" spans="1:13" ht="15" customHeight="1" thickBot="1" x14ac:dyDescent="0.25">
      <c r="A174" s="98"/>
      <c r="B174" s="483">
        <v>1</v>
      </c>
      <c r="C174" s="487" t="s">
        <v>1252</v>
      </c>
      <c r="D174" s="742"/>
      <c r="E174" s="727"/>
      <c r="F174" s="467"/>
      <c r="G174" s="464" t="s">
        <v>152</v>
      </c>
      <c r="H174" s="488">
        <v>0.42</v>
      </c>
      <c r="I174" s="469" t="s">
        <v>153</v>
      </c>
      <c r="J174" s="470">
        <f>ROUND(F174*H174,0)</f>
        <v>0</v>
      </c>
      <c r="K174" s="103" t="s">
        <v>183</v>
      </c>
      <c r="L174" s="1"/>
      <c r="M174" s="493"/>
    </row>
    <row r="175" spans="1:13" s="1" customFormat="1" ht="15" customHeight="1" x14ac:dyDescent="0.2">
      <c r="A175" s="98"/>
      <c r="B175" s="103"/>
      <c r="C175" s="104"/>
      <c r="D175" s="103"/>
      <c r="E175" s="103"/>
      <c r="F175" s="57"/>
      <c r="G175" s="104"/>
      <c r="H175" s="734" t="s">
        <v>183</v>
      </c>
      <c r="I175" s="735"/>
      <c r="J175" s="105"/>
      <c r="K175" s="103"/>
    </row>
    <row r="176" spans="1:13" s="1" customFormat="1" ht="15" customHeight="1" thickBot="1" x14ac:dyDescent="0.25">
      <c r="A176" s="98"/>
      <c r="B176" s="103"/>
      <c r="C176" s="103"/>
      <c r="D176" s="103"/>
      <c r="E176" s="103"/>
      <c r="F176" s="57"/>
      <c r="G176" s="103"/>
      <c r="H176" s="736" t="s">
        <v>163</v>
      </c>
      <c r="I176" s="737"/>
      <c r="J176" s="5">
        <f>SUM(J174:J174)</f>
        <v>0</v>
      </c>
      <c r="K176" s="103" t="s">
        <v>204</v>
      </c>
      <c r="L176" s="1" t="s">
        <v>152</v>
      </c>
    </row>
    <row r="177" spans="1:13" s="1" customFormat="1" ht="15" customHeight="1" x14ac:dyDescent="0.2">
      <c r="A177" s="98"/>
      <c r="B177" s="98"/>
      <c r="C177" s="98"/>
      <c r="D177" s="98"/>
      <c r="E177" s="98"/>
      <c r="F177" s="125"/>
      <c r="G177" s="98"/>
      <c r="H177" s="98"/>
      <c r="I177" s="98"/>
      <c r="J177" s="125"/>
      <c r="K177" s="98"/>
    </row>
    <row r="178" spans="1:13" s="1" customFormat="1" ht="15" customHeight="1" x14ac:dyDescent="0.2">
      <c r="A178" s="161" t="s">
        <v>50</v>
      </c>
      <c r="B178" s="98" t="s">
        <v>1251</v>
      </c>
      <c r="C178" s="94"/>
      <c r="D178" s="94"/>
      <c r="E178" s="94"/>
      <c r="F178" s="108"/>
      <c r="G178" s="94"/>
      <c r="H178" s="94"/>
      <c r="I178" s="94"/>
      <c r="J178" s="108"/>
      <c r="K178" s="94"/>
      <c r="L178" s="14"/>
      <c r="M178" s="14"/>
    </row>
    <row r="179" spans="1:13" s="1" customFormat="1" ht="15" customHeight="1" x14ac:dyDescent="0.2">
      <c r="A179" s="99"/>
      <c r="B179" s="94"/>
      <c r="C179" s="94"/>
      <c r="D179" s="94"/>
      <c r="E179" s="94"/>
      <c r="F179" s="108"/>
      <c r="G179" s="94"/>
      <c r="H179" s="94"/>
      <c r="I179" s="94"/>
      <c r="J179" s="108"/>
      <c r="K179" s="94"/>
      <c r="L179" s="14"/>
      <c r="M179" s="14"/>
    </row>
    <row r="180" spans="1:13" ht="15" customHeight="1" x14ac:dyDescent="0.2">
      <c r="A180" s="99"/>
      <c r="B180" s="874" t="s">
        <v>687</v>
      </c>
      <c r="C180" s="875"/>
      <c r="D180" s="874" t="s">
        <v>147</v>
      </c>
      <c r="E180" s="875"/>
      <c r="F180" s="492" t="s">
        <v>688</v>
      </c>
      <c r="G180" s="490"/>
      <c r="H180" s="490" t="s">
        <v>149</v>
      </c>
      <c r="I180" s="490"/>
      <c r="J180" s="491" t="s">
        <v>8</v>
      </c>
      <c r="K180" s="103"/>
    </row>
    <row r="181" spans="1:13" ht="15" customHeight="1" x14ac:dyDescent="0.2">
      <c r="A181" s="99"/>
      <c r="B181" s="147"/>
      <c r="C181" s="250"/>
      <c r="D181" s="347"/>
      <c r="E181" s="348"/>
      <c r="F181" s="109"/>
      <c r="G181" s="134"/>
      <c r="H181" s="134"/>
      <c r="I181" s="134"/>
      <c r="J181" s="162" t="s">
        <v>150</v>
      </c>
      <c r="K181" s="103"/>
    </row>
    <row r="182" spans="1:13" ht="15" customHeight="1" x14ac:dyDescent="0.2">
      <c r="A182" s="98"/>
      <c r="B182" s="483">
        <v>1</v>
      </c>
      <c r="C182" s="487" t="s">
        <v>691</v>
      </c>
      <c r="D182" s="742"/>
      <c r="E182" s="727"/>
      <c r="F182" s="467"/>
      <c r="G182" s="464" t="s">
        <v>152</v>
      </c>
      <c r="H182" s="471">
        <v>5.8999999999999997E-2</v>
      </c>
      <c r="I182" s="494" t="s">
        <v>153</v>
      </c>
      <c r="J182" s="470">
        <f>ROUND(F182*H182,0)</f>
        <v>0</v>
      </c>
      <c r="K182" s="103" t="s">
        <v>183</v>
      </c>
      <c r="L182" s="1"/>
      <c r="M182" s="493"/>
    </row>
    <row r="183" spans="1:13" ht="15" customHeight="1" x14ac:dyDescent="0.2">
      <c r="A183" s="98"/>
      <c r="B183" s="483">
        <v>2</v>
      </c>
      <c r="C183" s="487" t="s">
        <v>213</v>
      </c>
      <c r="D183" s="742"/>
      <c r="E183" s="727"/>
      <c r="F183" s="467"/>
      <c r="G183" s="464" t="s">
        <v>152</v>
      </c>
      <c r="H183" s="471">
        <v>0.20799999999999999</v>
      </c>
      <c r="I183" s="494" t="s">
        <v>153</v>
      </c>
      <c r="J183" s="470">
        <f>ROUND(F183*H183,0)</f>
        <v>0</v>
      </c>
      <c r="K183" s="103" t="s">
        <v>184</v>
      </c>
      <c r="L183" s="1"/>
      <c r="M183" s="493"/>
    </row>
    <row r="184" spans="1:13" s="1" customFormat="1" ht="15" customHeight="1" x14ac:dyDescent="0.2">
      <c r="A184" s="98"/>
      <c r="B184" s="483">
        <v>3</v>
      </c>
      <c r="C184" s="487" t="s">
        <v>220</v>
      </c>
      <c r="D184" s="742"/>
      <c r="E184" s="727"/>
      <c r="F184" s="467"/>
      <c r="G184" s="464" t="s">
        <v>152</v>
      </c>
      <c r="H184" s="471">
        <v>0.23400000000000001</v>
      </c>
      <c r="I184" s="494" t="s">
        <v>153</v>
      </c>
      <c r="J184" s="470">
        <f>ROUND(F184*H184,0)</f>
        <v>0</v>
      </c>
      <c r="K184" s="103" t="s">
        <v>257</v>
      </c>
      <c r="M184" s="493"/>
    </row>
    <row r="185" spans="1:13" s="1" customFormat="1" ht="15" customHeight="1" x14ac:dyDescent="0.2">
      <c r="A185" s="98"/>
      <c r="B185" s="483">
        <v>4</v>
      </c>
      <c r="C185" s="487" t="s">
        <v>226</v>
      </c>
      <c r="D185" s="742"/>
      <c r="E185" s="727"/>
      <c r="F185" s="467"/>
      <c r="G185" s="464" t="s">
        <v>152</v>
      </c>
      <c r="H185" s="471">
        <v>0.376</v>
      </c>
      <c r="I185" s="494" t="s">
        <v>153</v>
      </c>
      <c r="J185" s="470">
        <f>ROUND(F185*H185,0)</f>
        <v>0</v>
      </c>
      <c r="K185" s="103" t="s">
        <v>258</v>
      </c>
      <c r="M185" s="493"/>
    </row>
    <row r="186" spans="1:13" s="1" customFormat="1" ht="15" customHeight="1" thickBot="1" x14ac:dyDescent="0.25">
      <c r="A186" s="98"/>
      <c r="B186" s="483">
        <v>5</v>
      </c>
      <c r="C186" s="487" t="s">
        <v>1252</v>
      </c>
      <c r="D186" s="742"/>
      <c r="E186" s="727"/>
      <c r="F186" s="467"/>
      <c r="G186" s="464" t="s">
        <v>152</v>
      </c>
      <c r="H186" s="471">
        <v>0.5</v>
      </c>
      <c r="I186" s="494" t="s">
        <v>153</v>
      </c>
      <c r="J186" s="470">
        <f>ROUND(F186*H186,0)</f>
        <v>0</v>
      </c>
      <c r="K186" s="103" t="s">
        <v>259</v>
      </c>
      <c r="M186" s="493"/>
    </row>
    <row r="187" spans="1:13" s="1" customFormat="1" ht="15" customHeight="1" x14ac:dyDescent="0.2">
      <c r="A187" s="98"/>
      <c r="B187" s="103"/>
      <c r="C187" s="104"/>
      <c r="D187" s="103"/>
      <c r="E187" s="103"/>
      <c r="F187" s="57"/>
      <c r="G187" s="104"/>
      <c r="H187" s="734" t="s">
        <v>1283</v>
      </c>
      <c r="I187" s="735"/>
      <c r="J187" s="105"/>
      <c r="K187" s="103"/>
    </row>
    <row r="188" spans="1:13" s="1" customFormat="1" ht="15" customHeight="1" thickBot="1" x14ac:dyDescent="0.25">
      <c r="A188" s="98"/>
      <c r="B188" s="103"/>
      <c r="C188" s="103"/>
      <c r="D188" s="103"/>
      <c r="E188" s="103"/>
      <c r="F188" s="57"/>
      <c r="G188" s="103"/>
      <c r="H188" s="736" t="s">
        <v>163</v>
      </c>
      <c r="I188" s="737"/>
      <c r="J188" s="5">
        <f>SUM(J182:J186)</f>
        <v>0</v>
      </c>
      <c r="K188" s="103" t="s">
        <v>207</v>
      </c>
      <c r="L188" s="1" t="s">
        <v>152</v>
      </c>
    </row>
    <row r="189" spans="1:13" s="1" customFormat="1" ht="15" customHeight="1" x14ac:dyDescent="0.2">
      <c r="A189" s="98"/>
      <c r="B189" s="98"/>
      <c r="C189" s="98"/>
      <c r="D189" s="98"/>
      <c r="E189" s="98"/>
      <c r="F189" s="125"/>
      <c r="G189" s="98"/>
      <c r="H189" s="98"/>
      <c r="I189" s="98"/>
      <c r="J189" s="125"/>
      <c r="K189" s="98"/>
    </row>
    <row r="190" spans="1:13" s="1" customFormat="1" ht="15" customHeight="1" x14ac:dyDescent="0.2">
      <c r="A190" s="103" t="s">
        <v>1284</v>
      </c>
      <c r="B190" s="103"/>
      <c r="C190" s="98"/>
      <c r="D190" s="98"/>
      <c r="E190" s="98"/>
      <c r="F190" s="125"/>
      <c r="G190" s="98"/>
      <c r="H190" s="98"/>
      <c r="I190" s="98"/>
      <c r="J190" s="125"/>
      <c r="K190" s="98"/>
    </row>
    <row r="191" spans="1:13" s="1" customFormat="1" ht="15" customHeight="1" x14ac:dyDescent="0.2">
      <c r="A191" s="103" t="s">
        <v>1285</v>
      </c>
      <c r="B191" s="98"/>
      <c r="C191" s="98"/>
      <c r="D191" s="98"/>
      <c r="E191" s="98"/>
      <c r="F191" s="125"/>
      <c r="G191" s="98"/>
      <c r="H191" s="98"/>
      <c r="I191" s="98"/>
      <c r="J191" s="125"/>
      <c r="K191" s="98"/>
    </row>
    <row r="192" spans="1:13" s="1" customFormat="1" ht="15" customHeight="1" x14ac:dyDescent="0.2">
      <c r="A192" s="103" t="s">
        <v>1286</v>
      </c>
      <c r="B192" s="103"/>
      <c r="C192" s="98"/>
      <c r="D192" s="98"/>
      <c r="E192" s="98"/>
      <c r="F192" s="125"/>
      <c r="G192" s="98"/>
      <c r="H192" s="98"/>
      <c r="I192" s="98"/>
      <c r="J192" s="125"/>
      <c r="K192" s="98"/>
    </row>
    <row r="193" spans="1:13" s="1" customFormat="1" ht="15" customHeight="1" x14ac:dyDescent="0.2">
      <c r="A193" s="103" t="s">
        <v>1248</v>
      </c>
      <c r="B193" s="98"/>
      <c r="C193" s="98"/>
      <c r="D193" s="98"/>
      <c r="E193" s="98"/>
      <c r="F193" s="125"/>
      <c r="G193" s="98"/>
      <c r="H193" s="98"/>
      <c r="I193" s="98"/>
      <c r="J193" s="125"/>
      <c r="K193" s="98"/>
    </row>
    <row r="194" spans="1:13" s="1" customFormat="1" ht="15" customHeight="1" x14ac:dyDescent="0.2">
      <c r="A194" s="98"/>
      <c r="B194" s="98"/>
      <c r="C194" s="98"/>
      <c r="D194" s="98"/>
      <c r="E194" s="98"/>
      <c r="F194" s="125"/>
      <c r="G194" s="98"/>
      <c r="H194" s="98"/>
      <c r="I194" s="98"/>
      <c r="J194" s="125"/>
      <c r="K194" s="98"/>
    </row>
    <row r="195" spans="1:13" ht="15" customHeight="1" x14ac:dyDescent="0.2">
      <c r="A195" s="97">
        <v>12</v>
      </c>
      <c r="B195" s="98" t="s">
        <v>696</v>
      </c>
      <c r="C195" s="94"/>
      <c r="D195" s="94"/>
      <c r="E195" s="94"/>
      <c r="F195" s="108"/>
      <c r="G195" s="94"/>
      <c r="H195" s="94"/>
      <c r="I195" s="94"/>
      <c r="J195" s="108"/>
      <c r="K195" s="94"/>
    </row>
    <row r="196" spans="1:13" ht="15" customHeight="1" x14ac:dyDescent="0.2">
      <c r="A196" s="99"/>
      <c r="B196" s="94"/>
      <c r="C196" s="94"/>
      <c r="D196" s="94"/>
      <c r="E196" s="94"/>
      <c r="F196" s="108"/>
      <c r="G196" s="94"/>
      <c r="H196" s="94"/>
      <c r="I196" s="94"/>
      <c r="J196" s="108"/>
      <c r="K196" s="94"/>
    </row>
    <row r="197" spans="1:13" ht="15" customHeight="1" x14ac:dyDescent="0.2">
      <c r="A197" s="99"/>
      <c r="B197" s="729" t="s">
        <v>146</v>
      </c>
      <c r="C197" s="730"/>
      <c r="D197" s="729" t="s">
        <v>147</v>
      </c>
      <c r="E197" s="730"/>
      <c r="F197" s="330" t="s">
        <v>148</v>
      </c>
      <c r="G197" s="331"/>
      <c r="H197" s="331" t="s">
        <v>149</v>
      </c>
      <c r="I197" s="331"/>
      <c r="J197" s="330" t="s">
        <v>8</v>
      </c>
      <c r="K197" s="103"/>
    </row>
    <row r="198" spans="1:13" ht="15" customHeight="1" x14ac:dyDescent="0.2">
      <c r="A198" s="99"/>
      <c r="B198" s="147"/>
      <c r="C198" s="250"/>
      <c r="D198" s="347"/>
      <c r="E198" s="348"/>
      <c r="F198" s="109"/>
      <c r="G198" s="134"/>
      <c r="H198" s="134"/>
      <c r="I198" s="134"/>
      <c r="J198" s="110" t="s">
        <v>150</v>
      </c>
      <c r="K198" s="103"/>
    </row>
    <row r="199" spans="1:13" s="1" customFormat="1" ht="15" customHeight="1" x14ac:dyDescent="0.2">
      <c r="A199" s="98"/>
      <c r="B199" s="480">
        <v>1</v>
      </c>
      <c r="C199" s="481" t="s">
        <v>693</v>
      </c>
      <c r="D199" s="742"/>
      <c r="E199" s="727"/>
      <c r="F199" s="467"/>
      <c r="G199" s="464" t="s">
        <v>152</v>
      </c>
      <c r="H199" s="488">
        <v>5.6000000000000001E-2</v>
      </c>
      <c r="I199" s="469" t="s">
        <v>153</v>
      </c>
      <c r="J199" s="470">
        <f t="shared" ref="J199:J204" si="10">ROUND(F199*H199,0)</f>
        <v>0</v>
      </c>
      <c r="K199" s="103" t="s">
        <v>183</v>
      </c>
      <c r="M199" s="14"/>
    </row>
    <row r="200" spans="1:13" s="1" customFormat="1" ht="15" customHeight="1" x14ac:dyDescent="0.2">
      <c r="A200" s="98"/>
      <c r="B200" s="483">
        <v>2</v>
      </c>
      <c r="C200" s="487" t="s">
        <v>157</v>
      </c>
      <c r="D200" s="742"/>
      <c r="E200" s="727"/>
      <c r="F200" s="467"/>
      <c r="G200" s="464" t="s">
        <v>152</v>
      </c>
      <c r="H200" s="488">
        <v>8.5000000000000006E-2</v>
      </c>
      <c r="I200" s="469" t="s">
        <v>153</v>
      </c>
      <c r="J200" s="470">
        <f t="shared" si="10"/>
        <v>0</v>
      </c>
      <c r="K200" s="103" t="s">
        <v>184</v>
      </c>
      <c r="M200" s="14"/>
    </row>
    <row r="201" spans="1:13" s="1" customFormat="1" ht="15" customHeight="1" x14ac:dyDescent="0.2">
      <c r="A201" s="98"/>
      <c r="B201" s="483">
        <v>3</v>
      </c>
      <c r="C201" s="487" t="s">
        <v>159</v>
      </c>
      <c r="D201" s="742"/>
      <c r="E201" s="727"/>
      <c r="F201" s="467"/>
      <c r="G201" s="464" t="s">
        <v>152</v>
      </c>
      <c r="H201" s="488">
        <v>0.112</v>
      </c>
      <c r="I201" s="469" t="s">
        <v>153</v>
      </c>
      <c r="J201" s="470">
        <f t="shared" si="10"/>
        <v>0</v>
      </c>
      <c r="K201" s="103" t="s">
        <v>257</v>
      </c>
      <c r="M201" s="14"/>
    </row>
    <row r="202" spans="1:13" s="1" customFormat="1" ht="15" customHeight="1" x14ac:dyDescent="0.2">
      <c r="A202" s="98"/>
      <c r="B202" s="483">
        <v>4</v>
      </c>
      <c r="C202" s="487" t="s">
        <v>161</v>
      </c>
      <c r="D202" s="742"/>
      <c r="E202" s="727"/>
      <c r="F202" s="467"/>
      <c r="G202" s="464" t="s">
        <v>152</v>
      </c>
      <c r="H202" s="488">
        <v>0.13</v>
      </c>
      <c r="I202" s="469" t="s">
        <v>153</v>
      </c>
      <c r="J202" s="470">
        <f t="shared" si="10"/>
        <v>0</v>
      </c>
      <c r="K202" s="103" t="s">
        <v>258</v>
      </c>
      <c r="M202" s="14"/>
    </row>
    <row r="203" spans="1:13" s="1" customFormat="1" ht="15" customHeight="1" x14ac:dyDescent="0.2">
      <c r="A203" s="98"/>
      <c r="B203" s="483">
        <v>5</v>
      </c>
      <c r="C203" s="487" t="s">
        <v>173</v>
      </c>
      <c r="D203" s="742"/>
      <c r="E203" s="727"/>
      <c r="F203" s="467"/>
      <c r="G203" s="464" t="s">
        <v>152</v>
      </c>
      <c r="H203" s="488">
        <v>0.153</v>
      </c>
      <c r="I203" s="469" t="s">
        <v>153</v>
      </c>
      <c r="J203" s="470">
        <f t="shared" si="10"/>
        <v>0</v>
      </c>
      <c r="K203" s="103" t="s">
        <v>259</v>
      </c>
      <c r="M203" s="14"/>
    </row>
    <row r="204" spans="1:13" s="1" customFormat="1" ht="15" customHeight="1" thickBot="1" x14ac:dyDescent="0.25">
      <c r="A204" s="98"/>
      <c r="B204" s="483">
        <v>6</v>
      </c>
      <c r="C204" s="487" t="s">
        <v>175</v>
      </c>
      <c r="D204" s="742"/>
      <c r="E204" s="727"/>
      <c r="F204" s="467"/>
      <c r="G204" s="464" t="s">
        <v>152</v>
      </c>
      <c r="H204" s="488">
        <v>0.17199999999999999</v>
      </c>
      <c r="I204" s="469" t="s">
        <v>153</v>
      </c>
      <c r="J204" s="470">
        <f t="shared" si="10"/>
        <v>0</v>
      </c>
      <c r="K204" s="103" t="s">
        <v>260</v>
      </c>
      <c r="M204" s="14"/>
    </row>
    <row r="205" spans="1:13" s="1" customFormat="1" ht="15" customHeight="1" x14ac:dyDescent="0.2">
      <c r="A205" s="98"/>
      <c r="B205" s="103"/>
      <c r="C205" s="104"/>
      <c r="D205" s="103"/>
      <c r="E205" s="103"/>
      <c r="F205" s="57"/>
      <c r="G205" s="104"/>
      <c r="H205" s="734" t="s">
        <v>697</v>
      </c>
      <c r="I205" s="735"/>
      <c r="J205" s="105"/>
      <c r="K205" s="103"/>
    </row>
    <row r="206" spans="1:13" s="1" customFormat="1" ht="15" customHeight="1" thickBot="1" x14ac:dyDescent="0.25">
      <c r="A206" s="98"/>
      <c r="B206" s="103"/>
      <c r="C206" s="103"/>
      <c r="D206" s="103"/>
      <c r="E206" s="103"/>
      <c r="F206" s="57"/>
      <c r="G206" s="103"/>
      <c r="H206" s="736" t="s">
        <v>163</v>
      </c>
      <c r="I206" s="737"/>
      <c r="J206" s="5">
        <f>SUM(J199:J204)</f>
        <v>0</v>
      </c>
      <c r="K206" s="103" t="s">
        <v>1253</v>
      </c>
      <c r="L206" s="1" t="s">
        <v>152</v>
      </c>
    </row>
    <row r="207" spans="1:13" s="1" customFormat="1" ht="15" customHeight="1" x14ac:dyDescent="0.2">
      <c r="A207" s="98"/>
      <c r="B207" s="98"/>
      <c r="C207" s="98"/>
      <c r="D207" s="98"/>
      <c r="E207" s="98"/>
      <c r="F207" s="125"/>
      <c r="G207" s="98"/>
      <c r="H207" s="98"/>
      <c r="I207" s="98"/>
      <c r="J207" s="125"/>
      <c r="K207" s="98"/>
    </row>
    <row r="208" spans="1:13" ht="15" customHeight="1" x14ac:dyDescent="0.2">
      <c r="A208" s="97">
        <v>13</v>
      </c>
      <c r="B208" s="98" t="s">
        <v>698</v>
      </c>
      <c r="C208" s="94"/>
      <c r="D208" s="94"/>
      <c r="E208" s="94"/>
      <c r="F208" s="108"/>
      <c r="G208" s="94"/>
      <c r="H208" s="94"/>
      <c r="I208" s="94"/>
      <c r="J208" s="108"/>
      <c r="K208" s="94"/>
    </row>
    <row r="209" spans="1:12" ht="15" customHeight="1" x14ac:dyDescent="0.2">
      <c r="A209" s="99"/>
      <c r="B209" s="94"/>
      <c r="C209" s="94"/>
      <c r="D209" s="94"/>
      <c r="E209" s="94"/>
      <c r="F209" s="108"/>
      <c r="G209" s="94"/>
      <c r="H209" s="94"/>
      <c r="I209" s="94"/>
      <c r="J209" s="108"/>
      <c r="K209" s="94"/>
    </row>
    <row r="210" spans="1:12" ht="15" customHeight="1" x14ac:dyDescent="0.2">
      <c r="A210" s="99"/>
      <c r="B210" s="729" t="s">
        <v>146</v>
      </c>
      <c r="C210" s="730"/>
      <c r="D210" s="729" t="s">
        <v>147</v>
      </c>
      <c r="E210" s="730"/>
      <c r="F210" s="330" t="s">
        <v>148</v>
      </c>
      <c r="G210" s="331"/>
      <c r="H210" s="331" t="s">
        <v>149</v>
      </c>
      <c r="I210" s="331"/>
      <c r="J210" s="330" t="s">
        <v>8</v>
      </c>
      <c r="K210" s="103"/>
    </row>
    <row r="211" spans="1:12" ht="15" customHeight="1" x14ac:dyDescent="0.2">
      <c r="A211" s="99"/>
      <c r="B211" s="147"/>
      <c r="C211" s="250"/>
      <c r="D211" s="347"/>
      <c r="E211" s="348"/>
      <c r="F211" s="109"/>
      <c r="G211" s="134"/>
      <c r="H211" s="134"/>
      <c r="I211" s="134"/>
      <c r="J211" s="162" t="s">
        <v>150</v>
      </c>
      <c r="K211" s="103"/>
    </row>
    <row r="212" spans="1:12" s="1" customFormat="1" ht="15" customHeight="1" x14ac:dyDescent="0.2">
      <c r="A212" s="98"/>
      <c r="B212" s="483">
        <v>1</v>
      </c>
      <c r="C212" s="487" t="s">
        <v>173</v>
      </c>
      <c r="D212" s="742"/>
      <c r="E212" s="727"/>
      <c r="F212" s="467"/>
      <c r="G212" s="464" t="s">
        <v>152</v>
      </c>
      <c r="H212" s="488">
        <v>0.114</v>
      </c>
      <c r="I212" s="494" t="s">
        <v>153</v>
      </c>
      <c r="J212" s="470">
        <f>ROUND(F212*H212,0)</f>
        <v>0</v>
      </c>
      <c r="K212" s="103" t="s">
        <v>183</v>
      </c>
    </row>
    <row r="213" spans="1:12" s="1" customFormat="1" ht="15" customHeight="1" x14ac:dyDescent="0.2">
      <c r="A213" s="98"/>
      <c r="B213" s="483">
        <v>2</v>
      </c>
      <c r="C213" s="487" t="s">
        <v>175</v>
      </c>
      <c r="D213" s="742"/>
      <c r="E213" s="727"/>
      <c r="F213" s="467"/>
      <c r="G213" s="464" t="s">
        <v>152</v>
      </c>
      <c r="H213" s="488">
        <v>0.129</v>
      </c>
      <c r="I213" s="494" t="s">
        <v>153</v>
      </c>
      <c r="J213" s="470">
        <f>ROUND(F213*H213,0)</f>
        <v>0</v>
      </c>
      <c r="K213" s="103" t="s">
        <v>184</v>
      </c>
    </row>
    <row r="214" spans="1:12" s="1" customFormat="1" ht="15" customHeight="1" thickBot="1" x14ac:dyDescent="0.25">
      <c r="A214" s="98"/>
      <c r="B214" s="483">
        <v>3</v>
      </c>
      <c r="C214" s="487" t="s">
        <v>196</v>
      </c>
      <c r="D214" s="742"/>
      <c r="E214" s="727"/>
      <c r="F214" s="467"/>
      <c r="G214" s="464" t="s">
        <v>152</v>
      </c>
      <c r="H214" s="488">
        <v>0.14699999999999999</v>
      </c>
      <c r="I214" s="469" t="s">
        <v>153</v>
      </c>
      <c r="J214" s="486">
        <f>ROUND(F214*H214,0)</f>
        <v>0</v>
      </c>
      <c r="K214" s="103" t="s">
        <v>257</v>
      </c>
    </row>
    <row r="215" spans="1:12" s="1" customFormat="1" ht="15" customHeight="1" x14ac:dyDescent="0.2">
      <c r="A215" s="98"/>
      <c r="B215" s="103"/>
      <c r="C215" s="104"/>
      <c r="D215" s="103"/>
      <c r="E215" s="103"/>
      <c r="F215" s="57"/>
      <c r="G215" s="104"/>
      <c r="H215" s="734" t="s">
        <v>643</v>
      </c>
      <c r="I215" s="735"/>
      <c r="J215" s="105"/>
      <c r="K215" s="103"/>
    </row>
    <row r="216" spans="1:12" s="1" customFormat="1" ht="15" customHeight="1" thickBot="1" x14ac:dyDescent="0.25">
      <c r="A216" s="98"/>
      <c r="B216" s="103"/>
      <c r="C216" s="103"/>
      <c r="D216" s="103"/>
      <c r="E216" s="103"/>
      <c r="F216" s="57"/>
      <c r="G216" s="103"/>
      <c r="H216" s="736" t="s">
        <v>163</v>
      </c>
      <c r="I216" s="737"/>
      <c r="J216" s="120">
        <f>SUM(J212:J214)</f>
        <v>0</v>
      </c>
      <c r="K216" s="103" t="s">
        <v>234</v>
      </c>
      <c r="L216" s="1" t="s">
        <v>152</v>
      </c>
    </row>
    <row r="217" spans="1:12" s="1" customFormat="1" ht="15" customHeight="1" x14ac:dyDescent="0.2">
      <c r="A217" s="98"/>
      <c r="B217" s="98"/>
      <c r="C217" s="98"/>
      <c r="D217" s="98"/>
      <c r="E217" s="98"/>
      <c r="F217" s="125"/>
      <c r="G217" s="98"/>
      <c r="H217" s="98"/>
      <c r="I217" s="98"/>
      <c r="J217" s="125"/>
      <c r="K217" s="98"/>
    </row>
    <row r="218" spans="1:12" ht="15" customHeight="1" x14ac:dyDescent="0.2">
      <c r="A218" s="97">
        <v>14</v>
      </c>
      <c r="B218" s="98" t="s">
        <v>699</v>
      </c>
      <c r="C218" s="94"/>
      <c r="D218" s="94"/>
      <c r="E218" s="94"/>
      <c r="F218" s="108"/>
      <c r="G218" s="94"/>
      <c r="H218" s="94"/>
      <c r="I218" s="94"/>
      <c r="J218" s="108"/>
      <c r="K218" s="94"/>
    </row>
    <row r="219" spans="1:12" ht="15" customHeight="1" x14ac:dyDescent="0.2">
      <c r="A219" s="99"/>
      <c r="B219" s="94"/>
      <c r="C219" s="94"/>
      <c r="D219" s="94"/>
      <c r="E219" s="94"/>
      <c r="F219" s="108"/>
      <c r="G219" s="94"/>
      <c r="H219" s="94"/>
      <c r="I219" s="94"/>
      <c r="J219" s="108"/>
      <c r="K219" s="94"/>
    </row>
    <row r="220" spans="1:12" ht="15" customHeight="1" x14ac:dyDescent="0.2">
      <c r="A220" s="99"/>
      <c r="B220" s="729" t="s">
        <v>146</v>
      </c>
      <c r="C220" s="730"/>
      <c r="D220" s="729" t="s">
        <v>147</v>
      </c>
      <c r="E220" s="730"/>
      <c r="F220" s="330" t="s">
        <v>148</v>
      </c>
      <c r="G220" s="331"/>
      <c r="H220" s="331" t="s">
        <v>149</v>
      </c>
      <c r="I220" s="331"/>
      <c r="J220" s="330" t="s">
        <v>8</v>
      </c>
      <c r="K220" s="103"/>
    </row>
    <row r="221" spans="1:12" ht="15" customHeight="1" x14ac:dyDescent="0.2">
      <c r="A221" s="99"/>
      <c r="B221" s="147"/>
      <c r="C221" s="250"/>
      <c r="D221" s="347"/>
      <c r="E221" s="348"/>
      <c r="F221" s="109"/>
      <c r="G221" s="134"/>
      <c r="H221" s="134"/>
      <c r="I221" s="134"/>
      <c r="J221" s="162" t="s">
        <v>150</v>
      </c>
      <c r="K221" s="103"/>
    </row>
    <row r="222" spans="1:12" s="1" customFormat="1" ht="15" customHeight="1" x14ac:dyDescent="0.2">
      <c r="A222" s="98"/>
      <c r="B222" s="483">
        <v>1</v>
      </c>
      <c r="C222" s="487" t="s">
        <v>215</v>
      </c>
      <c r="D222" s="742"/>
      <c r="E222" s="727"/>
      <c r="F222" s="467"/>
      <c r="G222" s="464" t="s">
        <v>152</v>
      </c>
      <c r="H222" s="488">
        <v>0.32400000000000001</v>
      </c>
      <c r="I222" s="494" t="s">
        <v>153</v>
      </c>
      <c r="J222" s="470">
        <f>ROUND(F222*H222,0)</f>
        <v>0</v>
      </c>
      <c r="K222" s="103" t="s">
        <v>183</v>
      </c>
    </row>
    <row r="223" spans="1:12" s="1" customFormat="1" ht="15" customHeight="1" x14ac:dyDescent="0.2">
      <c r="A223" s="98"/>
      <c r="B223" s="483">
        <f>B222+1</f>
        <v>2</v>
      </c>
      <c r="C223" s="487" t="s">
        <v>216</v>
      </c>
      <c r="D223" s="742"/>
      <c r="E223" s="727"/>
      <c r="F223" s="467"/>
      <c r="G223" s="464" t="s">
        <v>152</v>
      </c>
      <c r="H223" s="488">
        <v>0.34899999999999998</v>
      </c>
      <c r="I223" s="494" t="s">
        <v>153</v>
      </c>
      <c r="J223" s="470">
        <f>ROUND(F223*H223,0)</f>
        <v>0</v>
      </c>
      <c r="K223" s="103" t="s">
        <v>184</v>
      </c>
    </row>
    <row r="224" spans="1:12" s="1" customFormat="1" ht="15" customHeight="1" x14ac:dyDescent="0.2">
      <c r="A224" s="98"/>
      <c r="B224" s="483">
        <f t="shared" ref="B224:B232" si="11">B223+1</f>
        <v>3</v>
      </c>
      <c r="C224" s="487" t="s">
        <v>218</v>
      </c>
      <c r="D224" s="742"/>
      <c r="E224" s="727"/>
      <c r="F224" s="467"/>
      <c r="G224" s="464" t="s">
        <v>152</v>
      </c>
      <c r="H224" s="488">
        <v>0.376</v>
      </c>
      <c r="I224" s="494" t="s">
        <v>153</v>
      </c>
      <c r="J224" s="486">
        <f>ROUND(F224*H224,0)</f>
        <v>0</v>
      </c>
      <c r="K224" s="103" t="s">
        <v>257</v>
      </c>
    </row>
    <row r="225" spans="1:12" s="1" customFormat="1" ht="15" customHeight="1" x14ac:dyDescent="0.2">
      <c r="A225" s="98"/>
      <c r="B225" s="483">
        <f t="shared" si="11"/>
        <v>4</v>
      </c>
      <c r="C225" s="487" t="s">
        <v>220</v>
      </c>
      <c r="D225" s="742"/>
      <c r="E225" s="727"/>
      <c r="F225" s="467"/>
      <c r="G225" s="464" t="s">
        <v>152</v>
      </c>
      <c r="H225" s="482">
        <v>0.40100000000000002</v>
      </c>
      <c r="I225" s="469" t="s">
        <v>153</v>
      </c>
      <c r="J225" s="470">
        <f t="shared" ref="J225:J232" si="12">ROUND(F225*H225,0)</f>
        <v>0</v>
      </c>
      <c r="K225" s="103" t="s">
        <v>258</v>
      </c>
    </row>
    <row r="226" spans="1:12" s="1" customFormat="1" ht="15" customHeight="1" x14ac:dyDescent="0.2">
      <c r="A226" s="98"/>
      <c r="B226" s="483">
        <f t="shared" si="11"/>
        <v>5</v>
      </c>
      <c r="C226" s="487" t="s">
        <v>222</v>
      </c>
      <c r="D226" s="742"/>
      <c r="E226" s="727"/>
      <c r="F226" s="467"/>
      <c r="G226" s="464" t="s">
        <v>152</v>
      </c>
      <c r="H226" s="482">
        <v>0.42499999999999999</v>
      </c>
      <c r="I226" s="469" t="s">
        <v>153</v>
      </c>
      <c r="J226" s="470">
        <f t="shared" si="12"/>
        <v>0</v>
      </c>
      <c r="K226" s="103" t="s">
        <v>259</v>
      </c>
    </row>
    <row r="227" spans="1:12" s="1" customFormat="1" ht="15" customHeight="1" x14ac:dyDescent="0.2">
      <c r="A227" s="98"/>
      <c r="B227" s="483">
        <f t="shared" si="11"/>
        <v>6</v>
      </c>
      <c r="C227" s="487" t="s">
        <v>650</v>
      </c>
      <c r="D227" s="742"/>
      <c r="E227" s="727"/>
      <c r="F227" s="467"/>
      <c r="G227" s="464" t="s">
        <v>152</v>
      </c>
      <c r="H227" s="482">
        <v>0.45</v>
      </c>
      <c r="I227" s="469" t="s">
        <v>153</v>
      </c>
      <c r="J227" s="470">
        <f t="shared" si="12"/>
        <v>0</v>
      </c>
      <c r="K227" s="103" t="s">
        <v>260</v>
      </c>
    </row>
    <row r="228" spans="1:12" s="1" customFormat="1" ht="15" customHeight="1" x14ac:dyDescent="0.2">
      <c r="A228" s="98"/>
      <c r="B228" s="483">
        <f t="shared" si="11"/>
        <v>7</v>
      </c>
      <c r="C228" s="487" t="s">
        <v>226</v>
      </c>
      <c r="D228" s="742"/>
      <c r="E228" s="727"/>
      <c r="F228" s="467"/>
      <c r="G228" s="464" t="s">
        <v>152</v>
      </c>
      <c r="H228" s="482">
        <v>0.47499999999999998</v>
      </c>
      <c r="I228" s="469" t="s">
        <v>153</v>
      </c>
      <c r="J228" s="470">
        <f t="shared" si="12"/>
        <v>0</v>
      </c>
      <c r="K228" s="103" t="s">
        <v>261</v>
      </c>
    </row>
    <row r="229" spans="1:12" s="1" customFormat="1" ht="15" customHeight="1" x14ac:dyDescent="0.2">
      <c r="A229" s="98"/>
      <c r="B229" s="483">
        <f t="shared" si="11"/>
        <v>8</v>
      </c>
      <c r="C229" s="487" t="s">
        <v>228</v>
      </c>
      <c r="D229" s="742"/>
      <c r="E229" s="727"/>
      <c r="F229" s="467"/>
      <c r="G229" s="464" t="s">
        <v>152</v>
      </c>
      <c r="H229" s="482">
        <v>0.5</v>
      </c>
      <c r="I229" s="469" t="s">
        <v>153</v>
      </c>
      <c r="J229" s="470">
        <f t="shared" si="12"/>
        <v>0</v>
      </c>
      <c r="K229" s="103" t="s">
        <v>314</v>
      </c>
    </row>
    <row r="230" spans="1:12" s="1" customFormat="1" ht="15" customHeight="1" x14ac:dyDescent="0.2">
      <c r="A230" s="98"/>
      <c r="B230" s="483">
        <f t="shared" si="11"/>
        <v>9</v>
      </c>
      <c r="C230" s="487" t="s">
        <v>230</v>
      </c>
      <c r="D230" s="742"/>
      <c r="E230" s="727"/>
      <c r="F230" s="467"/>
      <c r="G230" s="464" t="s">
        <v>152</v>
      </c>
      <c r="H230" s="482">
        <v>0.5</v>
      </c>
      <c r="I230" s="469" t="s">
        <v>153</v>
      </c>
      <c r="J230" s="470">
        <f t="shared" si="12"/>
        <v>0</v>
      </c>
      <c r="K230" s="103" t="s">
        <v>501</v>
      </c>
    </row>
    <row r="231" spans="1:12" s="1" customFormat="1" ht="15" customHeight="1" x14ac:dyDescent="0.2">
      <c r="A231" s="98"/>
      <c r="B231" s="483">
        <f t="shared" si="11"/>
        <v>10</v>
      </c>
      <c r="C231" s="487" t="s">
        <v>232</v>
      </c>
      <c r="D231" s="742"/>
      <c r="E231" s="727"/>
      <c r="F231" s="467"/>
      <c r="G231" s="464" t="s">
        <v>152</v>
      </c>
      <c r="H231" s="482">
        <v>0.5</v>
      </c>
      <c r="I231" s="469" t="s">
        <v>153</v>
      </c>
      <c r="J231" s="470">
        <f t="shared" si="12"/>
        <v>0</v>
      </c>
      <c r="K231" s="103" t="s">
        <v>502</v>
      </c>
    </row>
    <row r="232" spans="1:12" s="1" customFormat="1" ht="15" customHeight="1" thickBot="1" x14ac:dyDescent="0.25">
      <c r="A232" s="98"/>
      <c r="B232" s="483">
        <f t="shared" si="11"/>
        <v>11</v>
      </c>
      <c r="C232" s="487" t="s">
        <v>1136</v>
      </c>
      <c r="D232" s="742"/>
      <c r="E232" s="727"/>
      <c r="F232" s="467"/>
      <c r="G232" s="464" t="s">
        <v>152</v>
      </c>
      <c r="H232" s="482">
        <v>0.5</v>
      </c>
      <c r="I232" s="469" t="s">
        <v>153</v>
      </c>
      <c r="J232" s="470">
        <f t="shared" si="12"/>
        <v>0</v>
      </c>
      <c r="K232" s="103" t="s">
        <v>503</v>
      </c>
    </row>
    <row r="233" spans="1:12" s="1" customFormat="1" ht="15" customHeight="1" x14ac:dyDescent="0.2">
      <c r="A233" s="98"/>
      <c r="B233" s="103"/>
      <c r="C233" s="104"/>
      <c r="D233" s="103"/>
      <c r="E233" s="103"/>
      <c r="F233" s="57"/>
      <c r="G233" s="104"/>
      <c r="H233" s="734" t="s">
        <v>689</v>
      </c>
      <c r="I233" s="735"/>
      <c r="J233" s="105"/>
      <c r="K233" s="103"/>
    </row>
    <row r="234" spans="1:12" s="1" customFormat="1" ht="15" customHeight="1" thickBot="1" x14ac:dyDescent="0.25">
      <c r="A234" s="98"/>
      <c r="B234" s="103"/>
      <c r="C234" s="103"/>
      <c r="D234" s="103"/>
      <c r="E234" s="103"/>
      <c r="F234" s="57"/>
      <c r="G234" s="103"/>
      <c r="H234" s="736" t="s">
        <v>163</v>
      </c>
      <c r="I234" s="737"/>
      <c r="J234" s="120">
        <f>SUM(J222:J232)</f>
        <v>0</v>
      </c>
      <c r="K234" s="103" t="s">
        <v>240</v>
      </c>
      <c r="L234" s="1" t="s">
        <v>152</v>
      </c>
    </row>
    <row r="235" spans="1:12" s="1" customFormat="1" ht="15" customHeight="1" x14ac:dyDescent="0.2">
      <c r="A235" s="98"/>
      <c r="B235" s="98"/>
      <c r="C235" s="98"/>
      <c r="D235" s="98"/>
      <c r="E235" s="98"/>
      <c r="F235" s="125"/>
      <c r="G235" s="98"/>
      <c r="H235" s="98"/>
      <c r="I235" s="98"/>
      <c r="J235" s="125"/>
      <c r="K235" s="98"/>
    </row>
    <row r="236" spans="1:12" ht="15" customHeight="1" x14ac:dyDescent="0.2">
      <c r="A236" s="97">
        <v>15</v>
      </c>
      <c r="B236" s="98" t="s">
        <v>701</v>
      </c>
      <c r="C236" s="94"/>
      <c r="D236" s="94"/>
      <c r="E236" s="94"/>
      <c r="F236" s="108"/>
      <c r="G236" s="94"/>
      <c r="H236" s="94"/>
      <c r="I236" s="94"/>
      <c r="J236" s="108"/>
      <c r="K236" s="94"/>
    </row>
    <row r="237" spans="1:12" ht="15" customHeight="1" x14ac:dyDescent="0.2">
      <c r="A237" s="99"/>
      <c r="B237" s="94"/>
      <c r="C237" s="94"/>
      <c r="D237" s="94"/>
      <c r="E237" s="94"/>
      <c r="F237" s="108"/>
      <c r="G237" s="94"/>
      <c r="H237" s="94"/>
      <c r="I237" s="94"/>
      <c r="J237" s="108"/>
      <c r="K237" s="94"/>
    </row>
    <row r="238" spans="1:12" ht="15" customHeight="1" x14ac:dyDescent="0.2">
      <c r="A238" s="99"/>
      <c r="B238" s="729" t="s">
        <v>146</v>
      </c>
      <c r="C238" s="730"/>
      <c r="D238" s="729" t="s">
        <v>147</v>
      </c>
      <c r="E238" s="730"/>
      <c r="F238" s="330" t="s">
        <v>148</v>
      </c>
      <c r="G238" s="331"/>
      <c r="H238" s="331" t="s">
        <v>149</v>
      </c>
      <c r="I238" s="331"/>
      <c r="J238" s="330" t="s">
        <v>8</v>
      </c>
      <c r="K238" s="103"/>
    </row>
    <row r="239" spans="1:12" ht="15" customHeight="1" x14ac:dyDescent="0.2">
      <c r="A239" s="99"/>
      <c r="B239" s="147"/>
      <c r="C239" s="250"/>
      <c r="D239" s="347"/>
      <c r="E239" s="348"/>
      <c r="F239" s="109"/>
      <c r="G239" s="134"/>
      <c r="H239" s="134"/>
      <c r="I239" s="134"/>
      <c r="J239" s="162" t="s">
        <v>150</v>
      </c>
      <c r="K239" s="103"/>
    </row>
    <row r="240" spans="1:12" s="1" customFormat="1" ht="15" customHeight="1" x14ac:dyDescent="0.2">
      <c r="A240" s="98"/>
      <c r="B240" s="483">
        <v>1</v>
      </c>
      <c r="C240" s="487" t="s">
        <v>216</v>
      </c>
      <c r="D240" s="742"/>
      <c r="E240" s="727"/>
      <c r="F240" s="467"/>
      <c r="G240" s="464" t="s">
        <v>152</v>
      </c>
      <c r="H240" s="495">
        <v>0.35499999999999998</v>
      </c>
      <c r="I240" s="496" t="s">
        <v>153</v>
      </c>
      <c r="J240" s="486">
        <f>ROUND(F240*H240,0)</f>
        <v>0</v>
      </c>
      <c r="K240" s="103" t="s">
        <v>183</v>
      </c>
    </row>
    <row r="241" spans="1:12" s="1" customFormat="1" ht="15" customHeight="1" thickBot="1" x14ac:dyDescent="0.25">
      <c r="A241" s="98"/>
      <c r="B241" s="483">
        <v>2</v>
      </c>
      <c r="C241" s="487" t="s">
        <v>218</v>
      </c>
      <c r="D241" s="742"/>
      <c r="E241" s="727"/>
      <c r="F241" s="467"/>
      <c r="G241" s="464" t="s">
        <v>152</v>
      </c>
      <c r="H241" s="495">
        <v>0.38100000000000001</v>
      </c>
      <c r="I241" s="496" t="s">
        <v>153</v>
      </c>
      <c r="J241" s="486">
        <f>ROUND(F241*H241,0)</f>
        <v>0</v>
      </c>
      <c r="K241" s="103" t="s">
        <v>184</v>
      </c>
    </row>
    <row r="242" spans="1:12" s="1" customFormat="1" ht="15" customHeight="1" x14ac:dyDescent="0.2">
      <c r="A242" s="98"/>
      <c r="B242" s="115"/>
      <c r="C242" s="103"/>
      <c r="D242" s="104"/>
      <c r="E242" s="104"/>
      <c r="F242" s="57"/>
      <c r="G242" s="104"/>
      <c r="H242" s="734" t="s">
        <v>185</v>
      </c>
      <c r="I242" s="735"/>
      <c r="J242" s="105"/>
      <c r="K242" s="103"/>
    </row>
    <row r="243" spans="1:12" s="1" customFormat="1" ht="15" customHeight="1" thickBot="1" x14ac:dyDescent="0.25">
      <c r="A243" s="98"/>
      <c r="B243" s="103"/>
      <c r="C243" s="103"/>
      <c r="D243" s="103"/>
      <c r="E243" s="103"/>
      <c r="F243" s="57"/>
      <c r="G243" s="103"/>
      <c r="H243" s="736" t="s">
        <v>163</v>
      </c>
      <c r="I243" s="737"/>
      <c r="J243" s="120">
        <f>SUM(J240:J241)</f>
        <v>0</v>
      </c>
      <c r="K243" s="103" t="s">
        <v>244</v>
      </c>
      <c r="L243" s="1" t="s">
        <v>152</v>
      </c>
    </row>
    <row r="244" spans="1:12" s="1" customFormat="1" ht="15" customHeight="1" x14ac:dyDescent="0.2">
      <c r="A244" s="98"/>
      <c r="B244" s="103"/>
      <c r="C244" s="103"/>
      <c r="D244" s="103"/>
      <c r="E244" s="103"/>
      <c r="F244" s="57"/>
      <c r="G244" s="103"/>
      <c r="H244" s="104"/>
      <c r="I244" s="104"/>
      <c r="J244" s="57"/>
      <c r="K244" s="103"/>
    </row>
    <row r="245" spans="1:12" ht="15" customHeight="1" x14ac:dyDescent="0.2">
      <c r="A245" s="97">
        <f>A236+1</f>
        <v>16</v>
      </c>
      <c r="B245" s="98" t="s">
        <v>702</v>
      </c>
      <c r="C245" s="94"/>
      <c r="D245" s="94"/>
      <c r="E245" s="94"/>
      <c r="F245" s="163"/>
      <c r="G245" s="94"/>
      <c r="H245" s="164"/>
      <c r="I245" s="94"/>
      <c r="J245" s="163"/>
      <c r="K245" s="94"/>
    </row>
    <row r="246" spans="1:12" ht="15" customHeight="1" x14ac:dyDescent="0.2">
      <c r="A246" s="99"/>
      <c r="B246" s="94"/>
      <c r="C246" s="94"/>
      <c r="D246" s="94"/>
      <c r="E246" s="94"/>
      <c r="F246" s="163"/>
      <c r="G246" s="94"/>
      <c r="H246" s="164"/>
      <c r="I246" s="94"/>
      <c r="J246" s="163"/>
      <c r="K246" s="94"/>
    </row>
    <row r="247" spans="1:12" ht="15" customHeight="1" x14ac:dyDescent="0.2">
      <c r="A247" s="99"/>
      <c r="B247" s="729" t="s">
        <v>531</v>
      </c>
      <c r="C247" s="730"/>
      <c r="D247" s="729" t="s">
        <v>147</v>
      </c>
      <c r="E247" s="730"/>
      <c r="F247" s="392" t="s">
        <v>302</v>
      </c>
      <c r="G247" s="331"/>
      <c r="H247" s="332" t="s">
        <v>149</v>
      </c>
      <c r="I247" s="331"/>
      <c r="J247" s="392" t="s">
        <v>8</v>
      </c>
      <c r="K247" s="103"/>
    </row>
    <row r="248" spans="1:12" ht="15" customHeight="1" x14ac:dyDescent="0.2">
      <c r="A248" s="99"/>
      <c r="B248" s="147"/>
      <c r="C248" s="250"/>
      <c r="D248" s="347"/>
      <c r="E248" s="348"/>
      <c r="F248" s="165"/>
      <c r="G248" s="134"/>
      <c r="H248" s="128"/>
      <c r="I248" s="134"/>
      <c r="J248" s="166" t="s">
        <v>150</v>
      </c>
      <c r="K248" s="103"/>
    </row>
    <row r="249" spans="1:12" ht="15" customHeight="1" x14ac:dyDescent="0.2">
      <c r="A249" s="99"/>
      <c r="B249" s="483">
        <v>1</v>
      </c>
      <c r="C249" s="481" t="s">
        <v>703</v>
      </c>
      <c r="D249" s="742"/>
      <c r="E249" s="727"/>
      <c r="F249" s="467"/>
      <c r="G249" s="464" t="s">
        <v>152</v>
      </c>
      <c r="H249" s="471">
        <v>0.40699999999999997</v>
      </c>
      <c r="I249" s="469" t="s">
        <v>153</v>
      </c>
      <c r="J249" s="470">
        <f t="shared" ref="J249:J256" si="13">ROUND(F249*H249,0)</f>
        <v>0</v>
      </c>
      <c r="K249" s="103" t="s">
        <v>183</v>
      </c>
    </row>
    <row r="250" spans="1:12" ht="15" customHeight="1" x14ac:dyDescent="0.2">
      <c r="A250" s="99"/>
      <c r="B250" s="483">
        <f t="shared" ref="B250:B256" si="14">B249+1</f>
        <v>2</v>
      </c>
      <c r="C250" s="487" t="s">
        <v>704</v>
      </c>
      <c r="D250" s="742"/>
      <c r="E250" s="727"/>
      <c r="F250" s="467"/>
      <c r="G250" s="464" t="s">
        <v>152</v>
      </c>
      <c r="H250" s="471">
        <v>0.432</v>
      </c>
      <c r="I250" s="469" t="s">
        <v>153</v>
      </c>
      <c r="J250" s="470">
        <f t="shared" si="13"/>
        <v>0</v>
      </c>
      <c r="K250" s="103" t="s">
        <v>184</v>
      </c>
    </row>
    <row r="251" spans="1:12" ht="15" customHeight="1" x14ac:dyDescent="0.2">
      <c r="A251" s="99"/>
      <c r="B251" s="483">
        <f t="shared" si="14"/>
        <v>3</v>
      </c>
      <c r="C251" s="487" t="s">
        <v>705</v>
      </c>
      <c r="D251" s="742"/>
      <c r="E251" s="727"/>
      <c r="F251" s="467"/>
      <c r="G251" s="464" t="s">
        <v>152</v>
      </c>
      <c r="H251" s="471">
        <v>0.45900000000000002</v>
      </c>
      <c r="I251" s="469" t="s">
        <v>153</v>
      </c>
      <c r="J251" s="470">
        <f t="shared" si="13"/>
        <v>0</v>
      </c>
      <c r="K251" s="103" t="s">
        <v>257</v>
      </c>
    </row>
    <row r="252" spans="1:12" ht="15" customHeight="1" x14ac:dyDescent="0.2">
      <c r="A252" s="99"/>
      <c r="B252" s="483">
        <f t="shared" si="14"/>
        <v>4</v>
      </c>
      <c r="C252" s="487" t="s">
        <v>706</v>
      </c>
      <c r="D252" s="742"/>
      <c r="E252" s="727"/>
      <c r="F252" s="467"/>
      <c r="G252" s="464" t="s">
        <v>152</v>
      </c>
      <c r="H252" s="471">
        <v>0.48</v>
      </c>
      <c r="I252" s="469" t="s">
        <v>153</v>
      </c>
      <c r="J252" s="470">
        <f t="shared" si="13"/>
        <v>0</v>
      </c>
      <c r="K252" s="103" t="s">
        <v>258</v>
      </c>
    </row>
    <row r="253" spans="1:12" ht="15" customHeight="1" x14ac:dyDescent="0.2">
      <c r="A253" s="99"/>
      <c r="B253" s="483">
        <f t="shared" si="14"/>
        <v>5</v>
      </c>
      <c r="C253" s="487" t="s">
        <v>707</v>
      </c>
      <c r="D253" s="742"/>
      <c r="E253" s="727"/>
      <c r="F253" s="467"/>
      <c r="G253" s="464" t="s">
        <v>152</v>
      </c>
      <c r="H253" s="471">
        <v>0.5</v>
      </c>
      <c r="I253" s="469" t="s">
        <v>153</v>
      </c>
      <c r="J253" s="470">
        <f t="shared" si="13"/>
        <v>0</v>
      </c>
      <c r="K253" s="103" t="s">
        <v>259</v>
      </c>
    </row>
    <row r="254" spans="1:12" ht="15" customHeight="1" x14ac:dyDescent="0.2">
      <c r="A254" s="99"/>
      <c r="B254" s="483">
        <f t="shared" si="14"/>
        <v>6</v>
      </c>
      <c r="C254" s="487" t="s">
        <v>532</v>
      </c>
      <c r="D254" s="742"/>
      <c r="E254" s="727"/>
      <c r="F254" s="467"/>
      <c r="G254" s="464" t="s">
        <v>152</v>
      </c>
      <c r="H254" s="471">
        <v>0.5</v>
      </c>
      <c r="I254" s="469" t="s">
        <v>153</v>
      </c>
      <c r="J254" s="470">
        <f t="shared" si="13"/>
        <v>0</v>
      </c>
      <c r="K254" s="103" t="s">
        <v>260</v>
      </c>
    </row>
    <row r="255" spans="1:12" ht="15" customHeight="1" x14ac:dyDescent="0.2">
      <c r="A255" s="99"/>
      <c r="B255" s="483">
        <f t="shared" si="14"/>
        <v>7</v>
      </c>
      <c r="C255" s="487" t="s">
        <v>533</v>
      </c>
      <c r="D255" s="742"/>
      <c r="E255" s="727"/>
      <c r="F255" s="467"/>
      <c r="G255" s="464" t="s">
        <v>152</v>
      </c>
      <c r="H255" s="471">
        <v>0.5</v>
      </c>
      <c r="I255" s="469" t="s">
        <v>153</v>
      </c>
      <c r="J255" s="470">
        <f t="shared" si="13"/>
        <v>0</v>
      </c>
      <c r="K255" s="103" t="s">
        <v>261</v>
      </c>
    </row>
    <row r="256" spans="1:12" ht="15" customHeight="1" thickBot="1" x14ac:dyDescent="0.25">
      <c r="A256" s="99"/>
      <c r="B256" s="483">
        <f t="shared" si="14"/>
        <v>8</v>
      </c>
      <c r="C256" s="487" t="s">
        <v>537</v>
      </c>
      <c r="D256" s="742"/>
      <c r="E256" s="727"/>
      <c r="F256" s="467"/>
      <c r="G256" s="464" t="s">
        <v>152</v>
      </c>
      <c r="H256" s="471">
        <v>0.5</v>
      </c>
      <c r="I256" s="469" t="s">
        <v>153</v>
      </c>
      <c r="J256" s="470">
        <f t="shared" si="13"/>
        <v>0</v>
      </c>
      <c r="K256" s="103" t="s">
        <v>314</v>
      </c>
    </row>
    <row r="257" spans="1:13" ht="15" customHeight="1" x14ac:dyDescent="0.2">
      <c r="A257" s="98"/>
      <c r="B257" s="103"/>
      <c r="C257" s="104"/>
      <c r="D257" s="103"/>
      <c r="E257" s="103"/>
      <c r="F257" s="62"/>
      <c r="G257" s="104"/>
      <c r="H257" s="734" t="s">
        <v>1188</v>
      </c>
      <c r="I257" s="735"/>
      <c r="J257" s="167"/>
      <c r="K257" s="94"/>
    </row>
    <row r="258" spans="1:13" ht="15" customHeight="1" thickBot="1" x14ac:dyDescent="0.25">
      <c r="A258" s="98"/>
      <c r="B258" s="103"/>
      <c r="C258" s="103"/>
      <c r="D258" s="103"/>
      <c r="E258" s="103"/>
      <c r="F258" s="57"/>
      <c r="G258" s="103"/>
      <c r="H258" s="736" t="s">
        <v>163</v>
      </c>
      <c r="I258" s="737"/>
      <c r="J258" s="5">
        <f>SUM(J249:J256)</f>
        <v>0</v>
      </c>
      <c r="K258" s="103" t="s">
        <v>247</v>
      </c>
      <c r="L258" s="1" t="s">
        <v>152</v>
      </c>
      <c r="M258" s="1"/>
    </row>
    <row r="259" spans="1:13" ht="15" customHeight="1" x14ac:dyDescent="0.2">
      <c r="A259" s="94"/>
      <c r="B259" s="94"/>
      <c r="C259" s="94"/>
      <c r="D259" s="94"/>
      <c r="E259" s="94"/>
      <c r="F259" s="108"/>
      <c r="G259" s="94"/>
      <c r="H259" s="94"/>
      <c r="I259" s="94"/>
      <c r="J259" s="108"/>
      <c r="K259" s="94"/>
    </row>
    <row r="260" spans="1:13" ht="15" customHeight="1" x14ac:dyDescent="0.2">
      <c r="A260" s="97">
        <f>A245+1</f>
        <v>17</v>
      </c>
      <c r="B260" s="98" t="s">
        <v>708</v>
      </c>
      <c r="C260" s="94"/>
      <c r="D260" s="94"/>
      <c r="E260" s="94"/>
      <c r="F260" s="163"/>
      <c r="G260" s="94"/>
      <c r="H260" s="164"/>
      <c r="I260" s="94"/>
      <c r="J260" s="163"/>
      <c r="K260" s="94"/>
    </row>
    <row r="261" spans="1:13" ht="15" customHeight="1" x14ac:dyDescent="0.2">
      <c r="A261" s="99"/>
      <c r="B261" s="94"/>
      <c r="C261" s="94"/>
      <c r="D261" s="94"/>
      <c r="E261" s="94"/>
      <c r="F261" s="163"/>
      <c r="G261" s="94"/>
      <c r="H261" s="164"/>
      <c r="I261" s="94"/>
      <c r="J261" s="163"/>
      <c r="K261" s="94"/>
    </row>
    <row r="262" spans="1:13" ht="15" customHeight="1" x14ac:dyDescent="0.2">
      <c r="A262" s="99"/>
      <c r="B262" s="729" t="s">
        <v>531</v>
      </c>
      <c r="C262" s="730"/>
      <c r="D262" s="729" t="s">
        <v>147</v>
      </c>
      <c r="E262" s="730"/>
      <c r="F262" s="392" t="s">
        <v>302</v>
      </c>
      <c r="G262" s="331"/>
      <c r="H262" s="332" t="s">
        <v>149</v>
      </c>
      <c r="I262" s="331"/>
      <c r="J262" s="392" t="s">
        <v>8</v>
      </c>
      <c r="K262" s="103"/>
    </row>
    <row r="263" spans="1:13" ht="15" customHeight="1" x14ac:dyDescent="0.2">
      <c r="A263" s="99"/>
      <c r="B263" s="147"/>
      <c r="C263" s="250"/>
      <c r="D263" s="347"/>
      <c r="E263" s="348"/>
      <c r="F263" s="165"/>
      <c r="G263" s="134"/>
      <c r="H263" s="128"/>
      <c r="I263" s="134"/>
      <c r="J263" s="166" t="s">
        <v>150</v>
      </c>
      <c r="K263" s="103"/>
    </row>
    <row r="264" spans="1:13" ht="15" customHeight="1" thickBot="1" x14ac:dyDescent="0.25">
      <c r="A264" s="99"/>
      <c r="B264" s="483">
        <v>1</v>
      </c>
      <c r="C264" s="487" t="s">
        <v>703</v>
      </c>
      <c r="D264" s="742"/>
      <c r="E264" s="727"/>
      <c r="F264" s="467"/>
      <c r="G264" s="464" t="s">
        <v>152</v>
      </c>
      <c r="H264" s="497">
        <v>0.24399999999999999</v>
      </c>
      <c r="I264" s="485" t="s">
        <v>153</v>
      </c>
      <c r="J264" s="486">
        <f t="shared" ref="J264" si="15">ROUND(F264*H264,0)</f>
        <v>0</v>
      </c>
      <c r="K264" s="103"/>
    </row>
    <row r="265" spans="1:13" ht="15" customHeight="1" thickBot="1" x14ac:dyDescent="0.25">
      <c r="A265" s="98"/>
      <c r="B265" s="103"/>
      <c r="C265" s="103"/>
      <c r="D265" s="103"/>
      <c r="E265" s="103"/>
      <c r="F265" s="57"/>
      <c r="G265" s="103"/>
      <c r="H265" s="900" t="s">
        <v>163</v>
      </c>
      <c r="I265" s="901"/>
      <c r="J265" s="173">
        <f>SUM(J264)</f>
        <v>0</v>
      </c>
      <c r="K265" s="103" t="s">
        <v>252</v>
      </c>
      <c r="L265" s="1" t="s">
        <v>152</v>
      </c>
      <c r="M265" s="1"/>
    </row>
    <row r="266" spans="1:13" s="1" customFormat="1" ht="15" customHeight="1" x14ac:dyDescent="0.2">
      <c r="A266" s="98"/>
      <c r="B266" s="103"/>
      <c r="C266" s="103"/>
      <c r="D266" s="103"/>
      <c r="E266" s="103"/>
      <c r="F266" s="57"/>
      <c r="G266" s="103"/>
      <c r="H266" s="104"/>
      <c r="I266" s="104"/>
      <c r="J266" s="57"/>
      <c r="K266" s="103"/>
    </row>
    <row r="267" spans="1:13" ht="15" customHeight="1" x14ac:dyDescent="0.2">
      <c r="A267" s="97">
        <f>A260+1</f>
        <v>18</v>
      </c>
      <c r="B267" s="98" t="s">
        <v>709</v>
      </c>
      <c r="C267" s="94"/>
      <c r="D267" s="94"/>
      <c r="E267" s="94"/>
      <c r="F267" s="163"/>
      <c r="G267" s="94"/>
      <c r="H267" s="164"/>
      <c r="I267" s="94"/>
      <c r="J267" s="163"/>
      <c r="K267" s="94"/>
    </row>
    <row r="268" spans="1:13" ht="15" customHeight="1" x14ac:dyDescent="0.2">
      <c r="A268" s="99"/>
      <c r="B268" s="98" t="s">
        <v>710</v>
      </c>
      <c r="C268" s="94"/>
      <c r="D268" s="94"/>
      <c r="E268" s="94"/>
      <c r="F268" s="163"/>
      <c r="G268" s="94"/>
      <c r="H268" s="164"/>
      <c r="I268" s="94"/>
      <c r="J268" s="163"/>
      <c r="K268" s="94"/>
    </row>
    <row r="269" spans="1:13" ht="15" customHeight="1" x14ac:dyDescent="0.2">
      <c r="A269" s="99"/>
      <c r="B269" s="98" t="s">
        <v>711</v>
      </c>
      <c r="C269" s="94"/>
      <c r="D269" s="94"/>
      <c r="E269" s="94"/>
      <c r="F269" s="163"/>
      <c r="G269" s="94"/>
      <c r="H269" s="164"/>
      <c r="I269" s="94"/>
      <c r="J269" s="163"/>
      <c r="K269" s="94"/>
    </row>
    <row r="270" spans="1:13" ht="15" customHeight="1" x14ac:dyDescent="0.2">
      <c r="A270" s="99"/>
      <c r="B270" s="729" t="s">
        <v>531</v>
      </c>
      <c r="C270" s="730"/>
      <c r="D270" s="729" t="s">
        <v>147</v>
      </c>
      <c r="E270" s="730"/>
      <c r="F270" s="392" t="s">
        <v>302</v>
      </c>
      <c r="G270" s="331"/>
      <c r="H270" s="332" t="s">
        <v>149</v>
      </c>
      <c r="I270" s="331"/>
      <c r="J270" s="392" t="s">
        <v>8</v>
      </c>
      <c r="K270" s="103"/>
    </row>
    <row r="271" spans="1:13" ht="15" customHeight="1" x14ac:dyDescent="0.2">
      <c r="A271" s="99"/>
      <c r="B271" s="147"/>
      <c r="C271" s="250"/>
      <c r="D271" s="347"/>
      <c r="E271" s="348"/>
      <c r="F271" s="165"/>
      <c r="G271" s="134"/>
      <c r="H271" s="128"/>
      <c r="I271" s="134"/>
      <c r="J271" s="166" t="s">
        <v>150</v>
      </c>
      <c r="K271" s="103"/>
    </row>
    <row r="272" spans="1:13" ht="15" customHeight="1" x14ac:dyDescent="0.2">
      <c r="A272" s="99"/>
      <c r="B272" s="480">
        <v>1</v>
      </c>
      <c r="C272" s="481" t="s">
        <v>704</v>
      </c>
      <c r="D272" s="742"/>
      <c r="E272" s="727"/>
      <c r="F272" s="467"/>
      <c r="G272" s="464" t="s">
        <v>152</v>
      </c>
      <c r="H272" s="471">
        <v>0.25900000000000001</v>
      </c>
      <c r="I272" s="469" t="s">
        <v>153</v>
      </c>
      <c r="J272" s="470">
        <f t="shared" ref="J272:J278" si="16">ROUND(F272*H272,0)</f>
        <v>0</v>
      </c>
      <c r="K272" s="103" t="s">
        <v>183</v>
      </c>
    </row>
    <row r="273" spans="1:14" ht="15" customHeight="1" x14ac:dyDescent="0.2">
      <c r="A273" s="99"/>
      <c r="B273" s="480">
        <f t="shared" ref="B273:B274" si="17">B272+1</f>
        <v>2</v>
      </c>
      <c r="C273" s="481" t="s">
        <v>705</v>
      </c>
      <c r="D273" s="742"/>
      <c r="E273" s="727"/>
      <c r="F273" s="467"/>
      <c r="G273" s="464" t="s">
        <v>152</v>
      </c>
      <c r="H273" s="471">
        <v>0.27500000000000002</v>
      </c>
      <c r="I273" s="469" t="s">
        <v>153</v>
      </c>
      <c r="J273" s="470">
        <f t="shared" si="16"/>
        <v>0</v>
      </c>
      <c r="K273" s="103" t="s">
        <v>184</v>
      </c>
    </row>
    <row r="274" spans="1:14" ht="15" customHeight="1" x14ac:dyDescent="0.2">
      <c r="A274" s="99"/>
      <c r="B274" s="480">
        <f t="shared" si="17"/>
        <v>3</v>
      </c>
      <c r="C274" s="481" t="s">
        <v>706</v>
      </c>
      <c r="D274" s="742"/>
      <c r="E274" s="727"/>
      <c r="F274" s="467"/>
      <c r="G274" s="464" t="s">
        <v>152</v>
      </c>
      <c r="H274" s="471">
        <v>0.28799999999999998</v>
      </c>
      <c r="I274" s="469" t="s">
        <v>153</v>
      </c>
      <c r="J274" s="470">
        <f t="shared" si="16"/>
        <v>0</v>
      </c>
      <c r="K274" s="103" t="s">
        <v>257</v>
      </c>
    </row>
    <row r="275" spans="1:14" ht="15" customHeight="1" x14ac:dyDescent="0.2">
      <c r="A275" s="99"/>
      <c r="B275" s="480">
        <f>B274+1</f>
        <v>4</v>
      </c>
      <c r="C275" s="481" t="s">
        <v>707</v>
      </c>
      <c r="D275" s="742"/>
      <c r="E275" s="727"/>
      <c r="F275" s="467"/>
      <c r="G275" s="464" t="s">
        <v>152</v>
      </c>
      <c r="H275" s="471">
        <v>0.3</v>
      </c>
      <c r="I275" s="469" t="s">
        <v>153</v>
      </c>
      <c r="J275" s="470">
        <f t="shared" si="16"/>
        <v>0</v>
      </c>
      <c r="K275" s="103" t="s">
        <v>258</v>
      </c>
    </row>
    <row r="276" spans="1:14" ht="15" customHeight="1" x14ac:dyDescent="0.2">
      <c r="A276" s="99"/>
      <c r="B276" s="480">
        <f>B275+1</f>
        <v>5</v>
      </c>
      <c r="C276" s="481" t="s">
        <v>532</v>
      </c>
      <c r="D276" s="742"/>
      <c r="E276" s="727"/>
      <c r="F276" s="467"/>
      <c r="G276" s="464" t="s">
        <v>152</v>
      </c>
      <c r="H276" s="471">
        <v>0.3</v>
      </c>
      <c r="I276" s="469" t="s">
        <v>153</v>
      </c>
      <c r="J276" s="470">
        <f t="shared" si="16"/>
        <v>0</v>
      </c>
      <c r="K276" s="103" t="s">
        <v>259</v>
      </c>
    </row>
    <row r="277" spans="1:14" ht="15" customHeight="1" x14ac:dyDescent="0.2">
      <c r="A277" s="99"/>
      <c r="B277" s="480">
        <f>B276+1</f>
        <v>6</v>
      </c>
      <c r="C277" s="481" t="s">
        <v>533</v>
      </c>
      <c r="D277" s="742"/>
      <c r="E277" s="727"/>
      <c r="F277" s="467"/>
      <c r="G277" s="464" t="s">
        <v>152</v>
      </c>
      <c r="H277" s="471">
        <v>0.3</v>
      </c>
      <c r="I277" s="469" t="s">
        <v>153</v>
      </c>
      <c r="J277" s="470">
        <f t="shared" si="16"/>
        <v>0</v>
      </c>
      <c r="K277" s="103" t="s">
        <v>260</v>
      </c>
    </row>
    <row r="278" spans="1:14" ht="15" customHeight="1" x14ac:dyDescent="0.2">
      <c r="A278" s="99"/>
      <c r="B278" s="480">
        <f>B277+1</f>
        <v>7</v>
      </c>
      <c r="C278" s="481" t="s">
        <v>537</v>
      </c>
      <c r="D278" s="742"/>
      <c r="E278" s="727"/>
      <c r="F278" s="467"/>
      <c r="G278" s="464" t="s">
        <v>152</v>
      </c>
      <c r="H278" s="471">
        <v>0.3</v>
      </c>
      <c r="I278" s="469" t="s">
        <v>153</v>
      </c>
      <c r="J278" s="470">
        <f t="shared" si="16"/>
        <v>0</v>
      </c>
      <c r="K278" s="103" t="s">
        <v>261</v>
      </c>
    </row>
    <row r="279" spans="1:14" s="1" customFormat="1" ht="15" customHeight="1" thickBot="1" x14ac:dyDescent="0.25">
      <c r="A279" s="98"/>
      <c r="B279" s="876" t="s">
        <v>529</v>
      </c>
      <c r="C279" s="877"/>
      <c r="D279" s="742"/>
      <c r="E279" s="727"/>
      <c r="F279" s="150"/>
      <c r="G279" s="151"/>
      <c r="H279" s="152"/>
      <c r="I279" s="151"/>
      <c r="J279" s="486">
        <f>SUM(J272:J278)</f>
        <v>0</v>
      </c>
      <c r="K279" s="103" t="s">
        <v>314</v>
      </c>
      <c r="N279" s="4"/>
    </row>
    <row r="280" spans="1:14" s="1" customFormat="1" ht="15" customHeight="1" x14ac:dyDescent="0.2">
      <c r="A280" s="98"/>
      <c r="B280" s="810"/>
      <c r="C280" s="811"/>
      <c r="D280" s="810"/>
      <c r="E280" s="811"/>
      <c r="F280" s="489" t="s">
        <v>1189</v>
      </c>
      <c r="G280" s="490"/>
      <c r="H280" s="625" t="s">
        <v>1190</v>
      </c>
      <c r="I280" s="585"/>
      <c r="J280" s="105"/>
      <c r="K280" s="103"/>
      <c r="N280" s="4"/>
    </row>
    <row r="281" spans="1:14" s="1" customFormat="1" ht="15" customHeight="1" x14ac:dyDescent="0.2">
      <c r="A281" s="98"/>
      <c r="B281" s="812"/>
      <c r="C281" s="813"/>
      <c r="D281" s="812"/>
      <c r="E281" s="813"/>
      <c r="F281" s="136">
        <f>J279</f>
        <v>0</v>
      </c>
      <c r="G281" s="249" t="s">
        <v>152</v>
      </c>
      <c r="H281" s="174" t="e">
        <f>'附表４（財政力指数）'!S28</f>
        <v>#DIV/0!</v>
      </c>
      <c r="I281" s="147" t="s">
        <v>153</v>
      </c>
      <c r="J281" s="158">
        <f>IFERROR(ROUND(F281*H281,0),0)</f>
        <v>0</v>
      </c>
      <c r="K281" s="103" t="s">
        <v>262</v>
      </c>
      <c r="L281" s="1" t="s">
        <v>238</v>
      </c>
    </row>
    <row r="282" spans="1:14" s="1" customFormat="1" ht="15" customHeight="1" thickBot="1" x14ac:dyDescent="0.25">
      <c r="A282" s="98"/>
      <c r="B282" s="814"/>
      <c r="C282" s="815"/>
      <c r="D282" s="814"/>
      <c r="E282" s="815"/>
      <c r="F282" s="153"/>
      <c r="G282" s="134"/>
      <c r="H282" s="154" t="s">
        <v>539</v>
      </c>
      <c r="I282" s="347"/>
      <c r="J282" s="155"/>
      <c r="K282" s="103"/>
    </row>
    <row r="283" spans="1:14" s="1" customFormat="1" ht="15" customHeight="1" x14ac:dyDescent="0.2">
      <c r="A283" s="98"/>
      <c r="B283" s="104"/>
      <c r="C283" s="104"/>
      <c r="D283" s="104"/>
      <c r="E283" s="104"/>
      <c r="F283" s="57"/>
      <c r="G283" s="104"/>
      <c r="H283" s="267"/>
      <c r="I283" s="104"/>
      <c r="J283" s="57"/>
      <c r="K283" s="103"/>
    </row>
    <row r="284" spans="1:14" ht="15" customHeight="1" x14ac:dyDescent="0.2">
      <c r="A284" s="97">
        <f>A267+1</f>
        <v>19</v>
      </c>
      <c r="B284" s="98" t="s">
        <v>709</v>
      </c>
      <c r="C284" s="94"/>
      <c r="D284" s="94"/>
      <c r="E284" s="94"/>
      <c r="F284" s="163"/>
      <c r="G284" s="94"/>
      <c r="H284" s="164"/>
      <c r="I284" s="94"/>
      <c r="J284" s="163"/>
      <c r="K284" s="94"/>
    </row>
    <row r="285" spans="1:14" ht="15" customHeight="1" x14ac:dyDescent="0.2">
      <c r="A285" s="99"/>
      <c r="B285" s="98" t="s">
        <v>712</v>
      </c>
      <c r="C285" s="94"/>
      <c r="D285" s="94"/>
      <c r="E285" s="94"/>
      <c r="F285" s="163"/>
      <c r="G285" s="94"/>
      <c r="H285" s="164"/>
      <c r="I285" s="94"/>
      <c r="J285" s="163"/>
      <c r="K285" s="94"/>
    </row>
    <row r="286" spans="1:14" ht="15" customHeight="1" x14ac:dyDescent="0.2">
      <c r="A286" s="99"/>
      <c r="B286" s="98" t="s">
        <v>713</v>
      </c>
      <c r="C286" s="94"/>
      <c r="D286" s="94"/>
      <c r="E286" s="94"/>
      <c r="F286" s="163"/>
      <c r="G286" s="94"/>
      <c r="H286" s="164"/>
      <c r="I286" s="94"/>
      <c r="J286" s="163"/>
      <c r="K286" s="94"/>
    </row>
    <row r="287" spans="1:14" ht="15" customHeight="1" x14ac:dyDescent="0.2">
      <c r="A287" s="99"/>
      <c r="B287" s="729" t="s">
        <v>531</v>
      </c>
      <c r="C287" s="730"/>
      <c r="D287" s="729" t="s">
        <v>147</v>
      </c>
      <c r="E287" s="730"/>
      <c r="F287" s="392" t="s">
        <v>302</v>
      </c>
      <c r="G287" s="331"/>
      <c r="H287" s="332" t="s">
        <v>149</v>
      </c>
      <c r="I287" s="331"/>
      <c r="J287" s="392" t="s">
        <v>8</v>
      </c>
      <c r="K287" s="103"/>
    </row>
    <row r="288" spans="1:14" ht="15" customHeight="1" x14ac:dyDescent="0.2">
      <c r="A288" s="99"/>
      <c r="B288" s="147"/>
      <c r="C288" s="250"/>
      <c r="D288" s="347"/>
      <c r="E288" s="348"/>
      <c r="F288" s="165"/>
      <c r="G288" s="134"/>
      <c r="H288" s="128"/>
      <c r="I288" s="134"/>
      <c r="J288" s="166" t="s">
        <v>150</v>
      </c>
      <c r="K288" s="103"/>
    </row>
    <row r="289" spans="1:14" ht="15" customHeight="1" x14ac:dyDescent="0.2">
      <c r="A289" s="99"/>
      <c r="B289" s="480">
        <v>1</v>
      </c>
      <c r="C289" s="481" t="s">
        <v>704</v>
      </c>
      <c r="D289" s="742"/>
      <c r="E289" s="727"/>
      <c r="F289" s="467"/>
      <c r="G289" s="464" t="s">
        <v>152</v>
      </c>
      <c r="H289" s="471">
        <v>0.25900000000000001</v>
      </c>
      <c r="I289" s="469" t="s">
        <v>153</v>
      </c>
      <c r="J289" s="470">
        <f t="shared" ref="J289:J295" si="18">ROUND(F289*H289,0)</f>
        <v>0</v>
      </c>
      <c r="K289" s="103" t="s">
        <v>183</v>
      </c>
    </row>
    <row r="290" spans="1:14" ht="15" customHeight="1" x14ac:dyDescent="0.2">
      <c r="A290" s="99"/>
      <c r="B290" s="480">
        <f t="shared" ref="B290:B294" si="19">B289+1</f>
        <v>2</v>
      </c>
      <c r="C290" s="481" t="s">
        <v>705</v>
      </c>
      <c r="D290" s="742"/>
      <c r="E290" s="727"/>
      <c r="F290" s="467"/>
      <c r="G290" s="464" t="s">
        <v>152</v>
      </c>
      <c r="H290" s="471">
        <v>0.27500000000000002</v>
      </c>
      <c r="I290" s="469" t="s">
        <v>153</v>
      </c>
      <c r="J290" s="470">
        <f t="shared" si="18"/>
        <v>0</v>
      </c>
      <c r="K290" s="103" t="s">
        <v>184</v>
      </c>
    </row>
    <row r="291" spans="1:14" ht="15" customHeight="1" x14ac:dyDescent="0.2">
      <c r="A291" s="99"/>
      <c r="B291" s="480">
        <f t="shared" si="19"/>
        <v>3</v>
      </c>
      <c r="C291" s="481" t="s">
        <v>706</v>
      </c>
      <c r="D291" s="742"/>
      <c r="E291" s="727"/>
      <c r="F291" s="467"/>
      <c r="G291" s="464" t="s">
        <v>152</v>
      </c>
      <c r="H291" s="471">
        <v>0.28799999999999998</v>
      </c>
      <c r="I291" s="469" t="s">
        <v>153</v>
      </c>
      <c r="J291" s="470">
        <f t="shared" si="18"/>
        <v>0</v>
      </c>
      <c r="K291" s="103" t="s">
        <v>257</v>
      </c>
    </row>
    <row r="292" spans="1:14" ht="15" customHeight="1" x14ac:dyDescent="0.2">
      <c r="A292" s="99"/>
      <c r="B292" s="480">
        <f t="shared" si="19"/>
        <v>4</v>
      </c>
      <c r="C292" s="481" t="s">
        <v>707</v>
      </c>
      <c r="D292" s="742"/>
      <c r="E292" s="727"/>
      <c r="F292" s="467"/>
      <c r="G292" s="464" t="s">
        <v>152</v>
      </c>
      <c r="H292" s="471">
        <v>0.3</v>
      </c>
      <c r="I292" s="469" t="s">
        <v>153</v>
      </c>
      <c r="J292" s="470">
        <f t="shared" si="18"/>
        <v>0</v>
      </c>
      <c r="K292" s="103" t="s">
        <v>258</v>
      </c>
    </row>
    <row r="293" spans="1:14" ht="15" customHeight="1" x14ac:dyDescent="0.2">
      <c r="A293" s="99"/>
      <c r="B293" s="480">
        <f t="shared" si="19"/>
        <v>5</v>
      </c>
      <c r="C293" s="481" t="s">
        <v>532</v>
      </c>
      <c r="D293" s="742"/>
      <c r="E293" s="727"/>
      <c r="F293" s="467"/>
      <c r="G293" s="464" t="s">
        <v>152</v>
      </c>
      <c r="H293" s="471">
        <v>0.3</v>
      </c>
      <c r="I293" s="469" t="s">
        <v>153</v>
      </c>
      <c r="J293" s="470">
        <f t="shared" si="18"/>
        <v>0</v>
      </c>
      <c r="K293" s="103" t="s">
        <v>259</v>
      </c>
    </row>
    <row r="294" spans="1:14" ht="15" customHeight="1" x14ac:dyDescent="0.2">
      <c r="A294" s="99"/>
      <c r="B294" s="480">
        <f t="shared" si="19"/>
        <v>6</v>
      </c>
      <c r="C294" s="481" t="s">
        <v>533</v>
      </c>
      <c r="D294" s="742"/>
      <c r="E294" s="727"/>
      <c r="F294" s="467"/>
      <c r="G294" s="464" t="s">
        <v>152</v>
      </c>
      <c r="H294" s="471">
        <v>0.3</v>
      </c>
      <c r="I294" s="469" t="s">
        <v>153</v>
      </c>
      <c r="J294" s="470">
        <f t="shared" si="18"/>
        <v>0</v>
      </c>
      <c r="K294" s="103" t="s">
        <v>260</v>
      </c>
    </row>
    <row r="295" spans="1:14" ht="15" customHeight="1" x14ac:dyDescent="0.2">
      <c r="A295" s="99"/>
      <c r="B295" s="480">
        <f>B294+1</f>
        <v>7</v>
      </c>
      <c r="C295" s="481" t="s">
        <v>537</v>
      </c>
      <c r="D295" s="742"/>
      <c r="E295" s="727"/>
      <c r="F295" s="467"/>
      <c r="G295" s="464" t="s">
        <v>152</v>
      </c>
      <c r="H295" s="471">
        <v>0.3</v>
      </c>
      <c r="I295" s="469" t="s">
        <v>153</v>
      </c>
      <c r="J295" s="470">
        <f t="shared" si="18"/>
        <v>0</v>
      </c>
      <c r="K295" s="103" t="s">
        <v>261</v>
      </c>
    </row>
    <row r="296" spans="1:14" ht="15" customHeight="1" thickBot="1" x14ac:dyDescent="0.25">
      <c r="A296" s="99"/>
      <c r="B296" s="876" t="s">
        <v>529</v>
      </c>
      <c r="C296" s="877"/>
      <c r="D296" s="742"/>
      <c r="E296" s="727"/>
      <c r="F296" s="150"/>
      <c r="G296" s="151"/>
      <c r="H296" s="157"/>
      <c r="I296" s="582"/>
      <c r="J296" s="486">
        <f>SUM(J289:J295)</f>
        <v>0</v>
      </c>
      <c r="K296" s="103" t="s">
        <v>314</v>
      </c>
    </row>
    <row r="297" spans="1:14" s="1" customFormat="1" ht="15" customHeight="1" x14ac:dyDescent="0.2">
      <c r="A297" s="98"/>
      <c r="B297" s="810"/>
      <c r="C297" s="811"/>
      <c r="D297" s="810"/>
      <c r="E297" s="811"/>
      <c r="F297" s="489" t="s">
        <v>1189</v>
      </c>
      <c r="G297" s="490"/>
      <c r="H297" s="625" t="s">
        <v>1190</v>
      </c>
      <c r="I297" s="585"/>
      <c r="J297" s="105"/>
      <c r="K297" s="103"/>
      <c r="N297" s="4"/>
    </row>
    <row r="298" spans="1:14" s="1" customFormat="1" ht="15" customHeight="1" x14ac:dyDescent="0.2">
      <c r="A298" s="98"/>
      <c r="B298" s="812"/>
      <c r="C298" s="813"/>
      <c r="D298" s="812"/>
      <c r="E298" s="813"/>
      <c r="F298" s="136">
        <f>J296</f>
        <v>0</v>
      </c>
      <c r="G298" s="249" t="s">
        <v>152</v>
      </c>
      <c r="H298" s="174" t="e">
        <f>'附表４（財政力指数）'!S45</f>
        <v>#DIV/0!</v>
      </c>
      <c r="I298" s="147" t="s">
        <v>153</v>
      </c>
      <c r="J298" s="158">
        <f>IFERROR(ROUND(F298*H298,0),0)</f>
        <v>0</v>
      </c>
      <c r="K298" s="103" t="s">
        <v>636</v>
      </c>
      <c r="L298" s="1" t="s">
        <v>152</v>
      </c>
      <c r="N298" s="4"/>
    </row>
    <row r="299" spans="1:14" s="1" customFormat="1" ht="15" customHeight="1" thickBot="1" x14ac:dyDescent="0.25">
      <c r="A299" s="98"/>
      <c r="B299" s="814"/>
      <c r="C299" s="815"/>
      <c r="D299" s="814"/>
      <c r="E299" s="815"/>
      <c r="F299" s="153"/>
      <c r="G299" s="134"/>
      <c r="H299" s="154" t="s">
        <v>714</v>
      </c>
      <c r="I299" s="347"/>
      <c r="J299" s="155"/>
      <c r="K299" s="103"/>
    </row>
    <row r="300" spans="1:14" ht="15" customHeight="1" x14ac:dyDescent="0.2">
      <c r="A300" s="94"/>
      <c r="B300" s="94"/>
      <c r="C300" s="94"/>
      <c r="D300" s="94"/>
      <c r="E300" s="94"/>
      <c r="F300" s="108"/>
      <c r="G300" s="94"/>
      <c r="H300" s="94"/>
      <c r="I300" s="94"/>
      <c r="J300" s="108"/>
      <c r="K300" s="94"/>
    </row>
    <row r="301" spans="1:14" ht="15" customHeight="1" x14ac:dyDescent="0.2">
      <c r="A301" s="97">
        <f>A284+1</f>
        <v>20</v>
      </c>
      <c r="B301" s="98" t="s">
        <v>1191</v>
      </c>
      <c r="C301" s="94"/>
      <c r="D301" s="94"/>
      <c r="E301" s="94"/>
      <c r="F301" s="163"/>
      <c r="G301" s="94"/>
      <c r="H301" s="164"/>
      <c r="I301" s="94"/>
      <c r="J301" s="163"/>
      <c r="K301" s="94"/>
    </row>
    <row r="302" spans="1:14" ht="15" customHeight="1" x14ac:dyDescent="0.2">
      <c r="A302" s="99"/>
      <c r="B302" s="98" t="s">
        <v>1192</v>
      </c>
      <c r="C302" s="94"/>
      <c r="D302" s="94"/>
      <c r="E302" s="94"/>
      <c r="F302" s="163"/>
      <c r="G302" s="94"/>
      <c r="H302" s="164"/>
      <c r="I302" s="94"/>
      <c r="J302" s="163"/>
      <c r="K302" s="94"/>
    </row>
    <row r="303" spans="1:14" ht="15" customHeight="1" x14ac:dyDescent="0.2">
      <c r="A303" s="99"/>
      <c r="B303" s="874" t="s">
        <v>531</v>
      </c>
      <c r="C303" s="875"/>
      <c r="D303" s="874" t="s">
        <v>147</v>
      </c>
      <c r="E303" s="875"/>
      <c r="F303" s="498" t="s">
        <v>302</v>
      </c>
      <c r="G303" s="490"/>
      <c r="H303" s="499" t="s">
        <v>149</v>
      </c>
      <c r="I303" s="490"/>
      <c r="J303" s="498" t="s">
        <v>8</v>
      </c>
      <c r="K303" s="103"/>
    </row>
    <row r="304" spans="1:14" ht="15" customHeight="1" x14ac:dyDescent="0.2">
      <c r="A304" s="99"/>
      <c r="B304" s="147"/>
      <c r="C304" s="250"/>
      <c r="D304" s="347"/>
      <c r="E304" s="348"/>
      <c r="F304" s="165"/>
      <c r="G304" s="134"/>
      <c r="H304" s="128"/>
      <c r="I304" s="134"/>
      <c r="J304" s="166" t="s">
        <v>150</v>
      </c>
      <c r="K304" s="103"/>
    </row>
    <row r="305" spans="1:12" ht="15" customHeight="1" x14ac:dyDescent="0.2">
      <c r="A305" s="98"/>
      <c r="B305" s="483">
        <v>1</v>
      </c>
      <c r="C305" s="487" t="s">
        <v>218</v>
      </c>
      <c r="D305" s="742"/>
      <c r="E305" s="727"/>
      <c r="F305" s="500"/>
      <c r="G305" s="464" t="s">
        <v>152</v>
      </c>
      <c r="H305" s="495">
        <v>0.22800000000000001</v>
      </c>
      <c r="I305" s="485" t="s">
        <v>153</v>
      </c>
      <c r="J305" s="501">
        <f>ROUND(F305*H305,0)</f>
        <v>0</v>
      </c>
      <c r="K305" s="103" t="s">
        <v>154</v>
      </c>
      <c r="L305" s="1"/>
    </row>
    <row r="306" spans="1:12" ht="15" customHeight="1" x14ac:dyDescent="0.2">
      <c r="A306" s="98"/>
      <c r="B306" s="483">
        <f t="shared" ref="B306:B309" si="20">B305+1</f>
        <v>2</v>
      </c>
      <c r="C306" s="487" t="s">
        <v>220</v>
      </c>
      <c r="D306" s="742"/>
      <c r="E306" s="727"/>
      <c r="F306" s="467"/>
      <c r="G306" s="464" t="s">
        <v>152</v>
      </c>
      <c r="H306" s="482">
        <v>0.24399999999999999</v>
      </c>
      <c r="I306" s="469" t="s">
        <v>153</v>
      </c>
      <c r="J306" s="470">
        <f t="shared" ref="J306:J313" si="21">ROUND(F306*H306,0)</f>
        <v>0</v>
      </c>
      <c r="K306" s="103" t="s">
        <v>184</v>
      </c>
      <c r="L306" s="1"/>
    </row>
    <row r="307" spans="1:12" ht="15" customHeight="1" x14ac:dyDescent="0.2">
      <c r="A307" s="98"/>
      <c r="B307" s="483">
        <f t="shared" si="20"/>
        <v>3</v>
      </c>
      <c r="C307" s="487" t="s">
        <v>222</v>
      </c>
      <c r="D307" s="742"/>
      <c r="E307" s="727"/>
      <c r="F307" s="467"/>
      <c r="G307" s="464" t="s">
        <v>152</v>
      </c>
      <c r="H307" s="482">
        <v>0.25900000000000001</v>
      </c>
      <c r="I307" s="469" t="s">
        <v>153</v>
      </c>
      <c r="J307" s="470">
        <f t="shared" si="21"/>
        <v>0</v>
      </c>
      <c r="K307" s="103" t="s">
        <v>257</v>
      </c>
      <c r="L307" s="1"/>
    </row>
    <row r="308" spans="1:12" ht="15" customHeight="1" x14ac:dyDescent="0.2">
      <c r="A308" s="98"/>
      <c r="B308" s="483">
        <f t="shared" si="20"/>
        <v>4</v>
      </c>
      <c r="C308" s="487" t="s">
        <v>705</v>
      </c>
      <c r="D308" s="742"/>
      <c r="E308" s="727"/>
      <c r="F308" s="467"/>
      <c r="G308" s="464" t="s">
        <v>152</v>
      </c>
      <c r="H308" s="482">
        <v>0.27500000000000002</v>
      </c>
      <c r="I308" s="469" t="s">
        <v>153</v>
      </c>
      <c r="J308" s="470">
        <f t="shared" si="21"/>
        <v>0</v>
      </c>
      <c r="K308" s="103" t="s">
        <v>258</v>
      </c>
      <c r="L308" s="1"/>
    </row>
    <row r="309" spans="1:12" ht="15" customHeight="1" x14ac:dyDescent="0.2">
      <c r="A309" s="98"/>
      <c r="B309" s="483">
        <f t="shared" si="20"/>
        <v>5</v>
      </c>
      <c r="C309" s="487" t="s">
        <v>706</v>
      </c>
      <c r="D309" s="742"/>
      <c r="E309" s="727"/>
      <c r="F309" s="467"/>
      <c r="G309" s="464" t="s">
        <v>152</v>
      </c>
      <c r="H309" s="482">
        <v>0.28799999999999998</v>
      </c>
      <c r="I309" s="469" t="s">
        <v>153</v>
      </c>
      <c r="J309" s="470">
        <f t="shared" si="21"/>
        <v>0</v>
      </c>
      <c r="K309" s="103" t="s">
        <v>259</v>
      </c>
      <c r="L309" s="1"/>
    </row>
    <row r="310" spans="1:12" ht="15" customHeight="1" x14ac:dyDescent="0.2">
      <c r="A310" s="98"/>
      <c r="B310" s="483">
        <f>B309+1</f>
        <v>6</v>
      </c>
      <c r="C310" s="487" t="s">
        <v>707</v>
      </c>
      <c r="D310" s="742"/>
      <c r="E310" s="727"/>
      <c r="F310" s="467"/>
      <c r="G310" s="464" t="s">
        <v>152</v>
      </c>
      <c r="H310" s="482">
        <v>0.3</v>
      </c>
      <c r="I310" s="469" t="s">
        <v>153</v>
      </c>
      <c r="J310" s="470">
        <f t="shared" si="21"/>
        <v>0</v>
      </c>
      <c r="K310" s="103" t="s">
        <v>260</v>
      </c>
      <c r="L310" s="1"/>
    </row>
    <row r="311" spans="1:12" ht="15" customHeight="1" x14ac:dyDescent="0.2">
      <c r="A311" s="98"/>
      <c r="B311" s="483">
        <f>B310+1</f>
        <v>7</v>
      </c>
      <c r="C311" s="487" t="s">
        <v>532</v>
      </c>
      <c r="D311" s="742"/>
      <c r="E311" s="727"/>
      <c r="F311" s="467"/>
      <c r="G311" s="464"/>
      <c r="H311" s="482">
        <v>0.3</v>
      </c>
      <c r="I311" s="469"/>
      <c r="J311" s="470">
        <f t="shared" si="21"/>
        <v>0</v>
      </c>
      <c r="K311" s="103" t="s">
        <v>261</v>
      </c>
      <c r="L311" s="1"/>
    </row>
    <row r="312" spans="1:12" ht="15" customHeight="1" x14ac:dyDescent="0.2">
      <c r="A312" s="98"/>
      <c r="B312" s="483">
        <f>B311+1</f>
        <v>8</v>
      </c>
      <c r="C312" s="487" t="s">
        <v>533</v>
      </c>
      <c r="D312" s="742"/>
      <c r="E312" s="727"/>
      <c r="F312" s="467"/>
      <c r="G312" s="464" t="s">
        <v>152</v>
      </c>
      <c r="H312" s="482">
        <v>0.3</v>
      </c>
      <c r="I312" s="469" t="s">
        <v>153</v>
      </c>
      <c r="J312" s="470">
        <f t="shared" si="21"/>
        <v>0</v>
      </c>
      <c r="K312" s="103" t="s">
        <v>314</v>
      </c>
      <c r="L312" s="1"/>
    </row>
    <row r="313" spans="1:12" ht="15" customHeight="1" thickBot="1" x14ac:dyDescent="0.25">
      <c r="A313" s="98"/>
      <c r="B313" s="483">
        <f>B312+1</f>
        <v>9</v>
      </c>
      <c r="C313" s="487" t="s">
        <v>537</v>
      </c>
      <c r="D313" s="742"/>
      <c r="E313" s="727"/>
      <c r="F313" s="467"/>
      <c r="G313" s="464" t="s">
        <v>152</v>
      </c>
      <c r="H313" s="482">
        <v>0.3</v>
      </c>
      <c r="I313" s="469" t="s">
        <v>153</v>
      </c>
      <c r="J313" s="470">
        <f t="shared" si="21"/>
        <v>0</v>
      </c>
      <c r="K313" s="103" t="s">
        <v>501</v>
      </c>
      <c r="L313" s="1"/>
    </row>
    <row r="314" spans="1:12" ht="15" customHeight="1" x14ac:dyDescent="0.2">
      <c r="A314" s="98"/>
      <c r="B314" s="103"/>
      <c r="C314" s="104"/>
      <c r="D314" s="103"/>
      <c r="E314" s="103"/>
      <c r="F314" s="57"/>
      <c r="G314" s="104"/>
      <c r="H314" s="734" t="s">
        <v>640</v>
      </c>
      <c r="I314" s="735"/>
      <c r="J314" s="105"/>
      <c r="K314" s="103"/>
    </row>
    <row r="315" spans="1:12" ht="15" customHeight="1" thickBot="1" x14ac:dyDescent="0.25">
      <c r="A315" s="98"/>
      <c r="B315" s="103"/>
      <c r="C315" s="103"/>
      <c r="D315" s="103"/>
      <c r="E315" s="103"/>
      <c r="F315" s="57"/>
      <c r="G315" s="103"/>
      <c r="H315" s="736" t="s">
        <v>163</v>
      </c>
      <c r="I315" s="737"/>
      <c r="J315" s="5">
        <f>SUM(J305:J313)</f>
        <v>0</v>
      </c>
      <c r="K315" s="103" t="s">
        <v>736</v>
      </c>
      <c r="L315" s="1" t="s">
        <v>152</v>
      </c>
    </row>
    <row r="316" spans="1:12" ht="15" customHeight="1" x14ac:dyDescent="0.2">
      <c r="A316" s="98"/>
      <c r="B316" s="103"/>
      <c r="C316" s="103"/>
      <c r="D316" s="103"/>
      <c r="E316" s="103"/>
      <c r="F316" s="57"/>
      <c r="G316" s="103"/>
      <c r="H316" s="104"/>
      <c r="I316" s="104"/>
      <c r="J316" s="7"/>
      <c r="K316" s="103"/>
      <c r="L316" s="1"/>
    </row>
    <row r="317" spans="1:12" ht="15" customHeight="1" x14ac:dyDescent="0.2">
      <c r="A317" s="97">
        <f>A301+1</f>
        <v>21</v>
      </c>
      <c r="B317" s="98" t="s">
        <v>716</v>
      </c>
      <c r="C317" s="94"/>
      <c r="D317" s="94"/>
      <c r="E317" s="898" t="s">
        <v>1193</v>
      </c>
      <c r="F317" s="898"/>
      <c r="G317" s="94"/>
      <c r="H317" s="899" t="s">
        <v>717</v>
      </c>
      <c r="I317" s="94"/>
      <c r="J317" s="168" t="s">
        <v>8</v>
      </c>
      <c r="K317" s="94"/>
    </row>
    <row r="318" spans="1:12" ht="15" customHeight="1" x14ac:dyDescent="0.2">
      <c r="A318" s="97"/>
      <c r="B318" s="169"/>
      <c r="C318" s="169"/>
      <c r="D318" s="169"/>
      <c r="E318" s="885"/>
      <c r="F318" s="885"/>
      <c r="G318" s="98"/>
      <c r="H318" s="897"/>
      <c r="I318" s="98"/>
      <c r="J318" s="168" t="s">
        <v>718</v>
      </c>
      <c r="K318" s="98"/>
      <c r="L318" s="1"/>
    </row>
    <row r="319" spans="1:12" ht="15" customHeight="1" x14ac:dyDescent="0.2">
      <c r="A319" s="97"/>
      <c r="B319" s="886" t="s">
        <v>719</v>
      </c>
      <c r="C319" s="886"/>
      <c r="D319" s="169"/>
      <c r="E319" s="887"/>
      <c r="F319" s="887"/>
      <c r="G319" s="138" t="s">
        <v>152</v>
      </c>
      <c r="H319" s="502"/>
      <c r="I319" s="138" t="s">
        <v>153</v>
      </c>
      <c r="J319" s="503">
        <f>IFERROR(ROUND(E319*H319,0),0)</f>
        <v>0</v>
      </c>
      <c r="K319" s="103" t="s">
        <v>154</v>
      </c>
      <c r="L319" s="1"/>
    </row>
    <row r="320" spans="1:12" ht="15" customHeight="1" x14ac:dyDescent="0.2">
      <c r="A320" s="98"/>
      <c r="B320" s="98"/>
      <c r="C320" s="98"/>
      <c r="D320" s="98"/>
      <c r="E320" s="884" t="s">
        <v>1194</v>
      </c>
      <c r="F320" s="884"/>
      <c r="G320" s="98"/>
      <c r="H320" s="896" t="s">
        <v>720</v>
      </c>
      <c r="I320" s="98"/>
      <c r="J320" s="168" t="s">
        <v>8</v>
      </c>
      <c r="K320" s="98"/>
      <c r="L320" s="1"/>
    </row>
    <row r="321" spans="1:12" ht="15" customHeight="1" x14ac:dyDescent="0.2">
      <c r="A321" s="97"/>
      <c r="B321" s="169"/>
      <c r="C321" s="169"/>
      <c r="D321" s="169"/>
      <c r="E321" s="885"/>
      <c r="F321" s="885"/>
      <c r="G321" s="98"/>
      <c r="H321" s="897"/>
      <c r="I321" s="98"/>
      <c r="J321" s="168" t="s">
        <v>718</v>
      </c>
      <c r="K321" s="98"/>
      <c r="L321" s="1"/>
    </row>
    <row r="322" spans="1:12" ht="15" customHeight="1" x14ac:dyDescent="0.2">
      <c r="A322" s="97"/>
      <c r="B322" s="886" t="s">
        <v>721</v>
      </c>
      <c r="C322" s="886"/>
      <c r="D322" s="169"/>
      <c r="E322" s="887"/>
      <c r="F322" s="887"/>
      <c r="G322" s="138" t="s">
        <v>152</v>
      </c>
      <c r="H322" s="502"/>
      <c r="I322" s="138" t="s">
        <v>153</v>
      </c>
      <c r="J322" s="503">
        <f>IFERROR(ROUND(E322*H322,0),0)</f>
        <v>0</v>
      </c>
      <c r="K322" s="103" t="s">
        <v>184</v>
      </c>
      <c r="L322" s="1"/>
    </row>
    <row r="323" spans="1:12" ht="15" customHeight="1" x14ac:dyDescent="0.2">
      <c r="A323" s="98"/>
      <c r="B323" s="98"/>
      <c r="C323" s="98"/>
      <c r="D323" s="98"/>
      <c r="E323" s="884" t="s">
        <v>1195</v>
      </c>
      <c r="F323" s="884"/>
      <c r="G323" s="98"/>
      <c r="H323" s="896" t="s">
        <v>722</v>
      </c>
      <c r="I323" s="98"/>
      <c r="J323" s="168" t="s">
        <v>8</v>
      </c>
      <c r="K323" s="98"/>
      <c r="L323" s="1"/>
    </row>
    <row r="324" spans="1:12" ht="15" customHeight="1" x14ac:dyDescent="0.2">
      <c r="A324" s="97"/>
      <c r="B324" s="169"/>
      <c r="C324" s="169"/>
      <c r="D324" s="169"/>
      <c r="E324" s="885"/>
      <c r="F324" s="885"/>
      <c r="G324" s="98"/>
      <c r="H324" s="897"/>
      <c r="I324" s="98"/>
      <c r="J324" s="168" t="s">
        <v>718</v>
      </c>
      <c r="K324" s="98"/>
      <c r="L324" s="1"/>
    </row>
    <row r="325" spans="1:12" ht="15" customHeight="1" x14ac:dyDescent="0.2">
      <c r="A325" s="97"/>
      <c r="B325" s="886" t="s">
        <v>723</v>
      </c>
      <c r="C325" s="886"/>
      <c r="D325" s="169"/>
      <c r="E325" s="887"/>
      <c r="F325" s="887"/>
      <c r="G325" s="138" t="s">
        <v>152</v>
      </c>
      <c r="H325" s="502"/>
      <c r="I325" s="138" t="s">
        <v>153</v>
      </c>
      <c r="J325" s="504">
        <f>IFERROR(ROUND(E325*H325,0),0)</f>
        <v>0</v>
      </c>
      <c r="K325" s="103" t="s">
        <v>257</v>
      </c>
      <c r="L325" s="1"/>
    </row>
    <row r="326" spans="1:12" ht="15" customHeight="1" x14ac:dyDescent="0.2">
      <c r="A326" s="98"/>
      <c r="B326" s="98"/>
      <c r="C326" s="98"/>
      <c r="D326" s="98"/>
      <c r="E326" s="884" t="s">
        <v>1196</v>
      </c>
      <c r="F326" s="884"/>
      <c r="G326" s="98"/>
      <c r="H326" s="882" t="s">
        <v>724</v>
      </c>
      <c r="I326" s="98"/>
      <c r="J326" s="168" t="s">
        <v>8</v>
      </c>
      <c r="K326" s="98"/>
      <c r="L326" s="1"/>
    </row>
    <row r="327" spans="1:12" ht="15" customHeight="1" x14ac:dyDescent="0.2">
      <c r="A327" s="97"/>
      <c r="B327" s="169"/>
      <c r="C327" s="169"/>
      <c r="D327" s="169"/>
      <c r="E327" s="885"/>
      <c r="F327" s="885"/>
      <c r="G327" s="98"/>
      <c r="H327" s="883"/>
      <c r="I327" s="98"/>
      <c r="J327" s="168" t="s">
        <v>718</v>
      </c>
      <c r="K327" s="98"/>
      <c r="L327" s="1"/>
    </row>
    <row r="328" spans="1:12" ht="15" customHeight="1" x14ac:dyDescent="0.2">
      <c r="A328" s="97"/>
      <c r="B328" s="886" t="s">
        <v>725</v>
      </c>
      <c r="C328" s="886"/>
      <c r="D328" s="169"/>
      <c r="E328" s="887"/>
      <c r="F328" s="887"/>
      <c r="G328" s="138" t="s">
        <v>152</v>
      </c>
      <c r="H328" s="502"/>
      <c r="I328" s="138" t="s">
        <v>153</v>
      </c>
      <c r="J328" s="504">
        <f>IFERROR(ROUND(E328*H328,0),0)</f>
        <v>0</v>
      </c>
      <c r="K328" s="103" t="s">
        <v>258</v>
      </c>
      <c r="L328" s="1"/>
    </row>
    <row r="329" spans="1:12" ht="15" customHeight="1" x14ac:dyDescent="0.2">
      <c r="A329" s="98"/>
      <c r="B329" s="98"/>
      <c r="C329" s="98"/>
      <c r="D329" s="98"/>
      <c r="E329" s="884" t="s">
        <v>1197</v>
      </c>
      <c r="F329" s="884"/>
      <c r="G329" s="98"/>
      <c r="H329" s="882" t="s">
        <v>726</v>
      </c>
      <c r="I329" s="98"/>
      <c r="J329" s="168" t="s">
        <v>8</v>
      </c>
      <c r="K329" s="98"/>
      <c r="L329" s="1"/>
    </row>
    <row r="330" spans="1:12" ht="15" customHeight="1" x14ac:dyDescent="0.2">
      <c r="A330" s="97"/>
      <c r="B330" s="169"/>
      <c r="C330" s="169"/>
      <c r="D330" s="169"/>
      <c r="E330" s="885"/>
      <c r="F330" s="885"/>
      <c r="G330" s="98"/>
      <c r="H330" s="883"/>
      <c r="I330" s="98"/>
      <c r="J330" s="168" t="s">
        <v>718</v>
      </c>
      <c r="K330" s="98"/>
      <c r="L330" s="1"/>
    </row>
    <row r="331" spans="1:12" ht="15" customHeight="1" x14ac:dyDescent="0.2">
      <c r="A331" s="97"/>
      <c r="B331" s="886" t="s">
        <v>727</v>
      </c>
      <c r="C331" s="886"/>
      <c r="D331" s="169"/>
      <c r="E331" s="887"/>
      <c r="F331" s="887"/>
      <c r="G331" s="138" t="s">
        <v>152</v>
      </c>
      <c r="H331" s="502"/>
      <c r="I331" s="138" t="s">
        <v>153</v>
      </c>
      <c r="J331" s="504">
        <f>IFERROR(ROUND(E331*H331,0),0)</f>
        <v>0</v>
      </c>
      <c r="K331" s="103" t="s">
        <v>259</v>
      </c>
      <c r="L331" s="1"/>
    </row>
    <row r="332" spans="1:12" ht="15" customHeight="1" x14ac:dyDescent="0.2">
      <c r="A332" s="98"/>
      <c r="B332" s="98"/>
      <c r="C332" s="98"/>
      <c r="D332" s="98"/>
      <c r="E332" s="884" t="s">
        <v>1198</v>
      </c>
      <c r="F332" s="884"/>
      <c r="G332" s="98"/>
      <c r="H332" s="882" t="s">
        <v>728</v>
      </c>
      <c r="I332" s="98"/>
      <c r="J332" s="168" t="s">
        <v>8</v>
      </c>
      <c r="K332" s="98"/>
      <c r="L332" s="1"/>
    </row>
    <row r="333" spans="1:12" ht="15" customHeight="1" x14ac:dyDescent="0.2">
      <c r="A333" s="97"/>
      <c r="B333" s="169"/>
      <c r="C333" s="169"/>
      <c r="D333" s="169"/>
      <c r="E333" s="885"/>
      <c r="F333" s="885"/>
      <c r="G333" s="98"/>
      <c r="H333" s="883"/>
      <c r="I333" s="98"/>
      <c r="J333" s="168" t="s">
        <v>718</v>
      </c>
      <c r="K333" s="98"/>
      <c r="L333" s="1"/>
    </row>
    <row r="334" spans="1:12" ht="15" customHeight="1" x14ac:dyDescent="0.2">
      <c r="A334" s="97"/>
      <c r="B334" s="886" t="s">
        <v>729</v>
      </c>
      <c r="C334" s="886"/>
      <c r="D334" s="169"/>
      <c r="E334" s="887"/>
      <c r="F334" s="887"/>
      <c r="G334" s="138" t="s">
        <v>152</v>
      </c>
      <c r="H334" s="502"/>
      <c r="I334" s="138" t="s">
        <v>153</v>
      </c>
      <c r="J334" s="504">
        <f>IFERROR(ROUND(E334*H334,0),0)</f>
        <v>0</v>
      </c>
      <c r="K334" s="103" t="s">
        <v>260</v>
      </c>
      <c r="L334" s="1"/>
    </row>
    <row r="335" spans="1:12" ht="15" customHeight="1" x14ac:dyDescent="0.2">
      <c r="A335" s="98"/>
      <c r="B335" s="98"/>
      <c r="C335" s="98"/>
      <c r="D335" s="98"/>
      <c r="E335" s="884" t="s">
        <v>1199</v>
      </c>
      <c r="F335" s="884"/>
      <c r="G335" s="98"/>
      <c r="H335" s="882" t="s">
        <v>730</v>
      </c>
      <c r="I335" s="98"/>
      <c r="J335" s="168" t="s">
        <v>8</v>
      </c>
      <c r="K335" s="98"/>
      <c r="L335" s="1"/>
    </row>
    <row r="336" spans="1:12" ht="15" customHeight="1" x14ac:dyDescent="0.2">
      <c r="A336" s="97"/>
      <c r="B336" s="169"/>
      <c r="C336" s="169"/>
      <c r="D336" s="169"/>
      <c r="E336" s="885"/>
      <c r="F336" s="885"/>
      <c r="G336" s="98"/>
      <c r="H336" s="883"/>
      <c r="I336" s="98"/>
      <c r="J336" s="168" t="s">
        <v>718</v>
      </c>
      <c r="K336" s="98"/>
      <c r="L336" s="1"/>
    </row>
    <row r="337" spans="1:21" ht="15" customHeight="1" x14ac:dyDescent="0.2">
      <c r="A337" s="97"/>
      <c r="B337" s="886" t="s">
        <v>731</v>
      </c>
      <c r="C337" s="886"/>
      <c r="D337" s="169"/>
      <c r="E337" s="887"/>
      <c r="F337" s="887"/>
      <c r="G337" s="138" t="s">
        <v>152</v>
      </c>
      <c r="H337" s="502"/>
      <c r="I337" s="138" t="s">
        <v>153</v>
      </c>
      <c r="J337" s="504">
        <f>IFERROR(ROUND(E337*H337,0),0)</f>
        <v>0</v>
      </c>
      <c r="K337" s="103" t="s">
        <v>261</v>
      </c>
      <c r="L337" s="1"/>
    </row>
    <row r="338" spans="1:21" ht="15" customHeight="1" x14ac:dyDescent="0.2">
      <c r="A338" s="98"/>
      <c r="B338" s="98"/>
      <c r="C338" s="98"/>
      <c r="D338" s="98"/>
      <c r="E338" s="884" t="s">
        <v>1200</v>
      </c>
      <c r="F338" s="884"/>
      <c r="G338" s="98"/>
      <c r="H338" s="882" t="s">
        <v>1201</v>
      </c>
      <c r="I338" s="98"/>
      <c r="J338" s="168" t="s">
        <v>8</v>
      </c>
      <c r="K338" s="98"/>
      <c r="L338" s="1"/>
    </row>
    <row r="339" spans="1:21" ht="15" customHeight="1" x14ac:dyDescent="0.2">
      <c r="A339" s="97"/>
      <c r="B339" s="169"/>
      <c r="C339" s="169"/>
      <c r="D339" s="169"/>
      <c r="E339" s="885"/>
      <c r="F339" s="885"/>
      <c r="G339" s="98"/>
      <c r="H339" s="883"/>
      <c r="I339" s="98"/>
      <c r="J339" s="168" t="s">
        <v>718</v>
      </c>
      <c r="K339" s="98"/>
      <c r="L339" s="1"/>
    </row>
    <row r="340" spans="1:21" ht="15" customHeight="1" x14ac:dyDescent="0.2">
      <c r="A340" s="97"/>
      <c r="B340" s="886" t="s">
        <v>734</v>
      </c>
      <c r="C340" s="886"/>
      <c r="D340" s="169"/>
      <c r="E340" s="887"/>
      <c r="F340" s="887"/>
      <c r="G340" s="138" t="s">
        <v>152</v>
      </c>
      <c r="H340" s="502"/>
      <c r="I340" s="138" t="s">
        <v>153</v>
      </c>
      <c r="J340" s="504">
        <f>IFERROR(ROUND(E340*H340,0),0)</f>
        <v>0</v>
      </c>
      <c r="K340" s="103" t="s">
        <v>314</v>
      </c>
      <c r="L340" s="1"/>
    </row>
    <row r="341" spans="1:21" ht="15" customHeight="1" x14ac:dyDescent="0.2">
      <c r="A341" s="98"/>
      <c r="B341" s="98"/>
      <c r="C341" s="98"/>
      <c r="D341" s="98"/>
      <c r="E341" s="884" t="s">
        <v>1202</v>
      </c>
      <c r="F341" s="884"/>
      <c r="G341" s="98"/>
      <c r="H341" s="170"/>
      <c r="I341" s="98"/>
      <c r="J341" s="168"/>
      <c r="K341" s="98"/>
      <c r="L341" s="1"/>
    </row>
    <row r="342" spans="1:21" ht="15" customHeight="1" x14ac:dyDescent="0.2">
      <c r="A342" s="97"/>
      <c r="B342" s="169"/>
      <c r="C342" s="169"/>
      <c r="D342" s="169"/>
      <c r="E342" s="885"/>
      <c r="F342" s="885"/>
      <c r="G342" s="98"/>
      <c r="H342" s="627" t="s">
        <v>732</v>
      </c>
      <c r="I342" s="98"/>
      <c r="J342" s="168" t="s">
        <v>733</v>
      </c>
      <c r="K342" s="98"/>
      <c r="L342" s="1"/>
    </row>
    <row r="343" spans="1:21" ht="15" customHeight="1" x14ac:dyDescent="0.2">
      <c r="A343" s="97"/>
      <c r="B343" s="886" t="s">
        <v>1203</v>
      </c>
      <c r="C343" s="886"/>
      <c r="D343" s="169"/>
      <c r="E343" s="887"/>
      <c r="F343" s="887"/>
      <c r="G343" s="138" t="s">
        <v>152</v>
      </c>
      <c r="H343" s="505" t="e">
        <f>'附表３（財政力係数）'!T50</f>
        <v>#DIV/0!</v>
      </c>
      <c r="I343" s="138" t="s">
        <v>152</v>
      </c>
      <c r="J343" s="506">
        <v>0.47499999999999998</v>
      </c>
      <c r="K343" s="103"/>
      <c r="L343" s="1"/>
    </row>
    <row r="344" spans="1:21" ht="15" customHeight="1" x14ac:dyDescent="0.2">
      <c r="A344" s="98"/>
      <c r="B344" s="98"/>
      <c r="C344" s="98"/>
      <c r="D344" s="98"/>
      <c r="E344" s="98"/>
      <c r="F344" s="628"/>
      <c r="G344" s="98"/>
      <c r="H344" s="170" t="s">
        <v>735</v>
      </c>
      <c r="I344" s="98"/>
      <c r="J344" s="628"/>
      <c r="K344" s="98"/>
      <c r="L344" s="1"/>
    </row>
    <row r="345" spans="1:21" ht="15" customHeight="1" x14ac:dyDescent="0.2">
      <c r="A345" s="98"/>
      <c r="B345" s="98"/>
      <c r="C345" s="98"/>
      <c r="D345" s="98"/>
      <c r="E345" s="98"/>
      <c r="F345" s="628"/>
      <c r="G345" s="98"/>
      <c r="H345" s="170"/>
      <c r="I345" s="98"/>
      <c r="J345" s="168" t="s">
        <v>8</v>
      </c>
      <c r="K345" s="98"/>
      <c r="L345" s="1"/>
    </row>
    <row r="346" spans="1:21" ht="15" customHeight="1" x14ac:dyDescent="0.2">
      <c r="A346" s="98"/>
      <c r="B346" s="98"/>
      <c r="C346" s="98"/>
      <c r="D346" s="98"/>
      <c r="E346" s="98"/>
      <c r="F346" s="628"/>
      <c r="G346" s="98"/>
      <c r="H346" s="170"/>
      <c r="I346" s="98"/>
      <c r="J346" s="168" t="s">
        <v>718</v>
      </c>
      <c r="K346" s="98"/>
      <c r="L346" s="1"/>
    </row>
    <row r="347" spans="1:21" ht="15" customHeight="1" x14ac:dyDescent="0.2">
      <c r="A347" s="98"/>
      <c r="B347" s="98"/>
      <c r="C347" s="98"/>
      <c r="D347" s="98"/>
      <c r="E347" s="98"/>
      <c r="F347" s="628"/>
      <c r="G347" s="98"/>
      <c r="H347" s="170"/>
      <c r="I347" s="98"/>
      <c r="J347" s="507">
        <f>IFERROR(ROUND(E343*ROUND(H343*J343,3),),0)</f>
        <v>0</v>
      </c>
      <c r="K347" s="103" t="s">
        <v>501</v>
      </c>
      <c r="L347" s="1"/>
    </row>
    <row r="348" spans="1:21" ht="15" customHeight="1" thickBot="1" x14ac:dyDescent="0.25">
      <c r="A348" s="98"/>
      <c r="B348" s="98"/>
      <c r="C348" s="98"/>
      <c r="D348" s="98"/>
      <c r="E348" s="98"/>
      <c r="F348" s="628"/>
      <c r="G348" s="98"/>
      <c r="H348" s="170"/>
      <c r="I348" s="98"/>
      <c r="J348" s="628"/>
      <c r="K348" s="98"/>
      <c r="L348" s="1"/>
    </row>
    <row r="349" spans="1:21" ht="15" customHeight="1" thickBot="1" x14ac:dyDescent="0.25">
      <c r="A349" s="98"/>
      <c r="B349" s="98"/>
      <c r="C349" s="98"/>
      <c r="D349" s="98"/>
      <c r="E349" s="98"/>
      <c r="F349" s="628"/>
      <c r="G349" s="98"/>
      <c r="H349" s="888" t="s">
        <v>1204</v>
      </c>
      <c r="I349" s="889"/>
      <c r="J349" s="175">
        <f>J319+J322+J325+J328+J331+J334+J337+J340+J347</f>
        <v>0</v>
      </c>
      <c r="K349" s="103" t="s">
        <v>740</v>
      </c>
      <c r="L349" s="1" t="s">
        <v>152</v>
      </c>
      <c r="M349" s="892"/>
      <c r="N349" s="892"/>
      <c r="O349" s="892"/>
      <c r="P349" s="892"/>
      <c r="Q349" s="892"/>
      <c r="R349" s="892"/>
      <c r="S349" s="892"/>
      <c r="T349" s="892"/>
      <c r="U349" s="892"/>
    </row>
    <row r="350" spans="1:21" ht="15" customHeight="1" x14ac:dyDescent="0.2">
      <c r="A350" s="98"/>
      <c r="B350" s="98"/>
      <c r="C350" s="98"/>
      <c r="D350" s="98"/>
      <c r="E350" s="98"/>
      <c r="F350" s="628"/>
      <c r="G350" s="98"/>
      <c r="H350" s="629"/>
      <c r="I350" s="138"/>
      <c r="J350" s="171"/>
      <c r="K350" s="103"/>
      <c r="L350" s="1"/>
      <c r="M350" s="892"/>
      <c r="N350" s="892"/>
      <c r="O350" s="892"/>
      <c r="P350" s="892"/>
      <c r="Q350" s="892"/>
      <c r="R350" s="892"/>
      <c r="S350" s="892"/>
      <c r="T350" s="892"/>
      <c r="U350" s="892"/>
    </row>
    <row r="351" spans="1:21" ht="15" customHeight="1" x14ac:dyDescent="0.2">
      <c r="A351" s="890" t="s">
        <v>737</v>
      </c>
      <c r="B351" s="890"/>
      <c r="C351" s="891" t="s">
        <v>1287</v>
      </c>
      <c r="D351" s="891"/>
      <c r="E351" s="891"/>
      <c r="F351" s="891"/>
      <c r="G351" s="891"/>
      <c r="H351" s="891"/>
      <c r="I351" s="891"/>
      <c r="J351" s="891"/>
      <c r="K351" s="103"/>
      <c r="L351" s="1"/>
      <c r="M351" s="892"/>
      <c r="N351" s="892"/>
      <c r="O351" s="892"/>
      <c r="P351" s="892"/>
      <c r="Q351" s="892"/>
      <c r="R351" s="892"/>
      <c r="S351" s="892"/>
      <c r="T351" s="892"/>
      <c r="U351" s="892"/>
    </row>
    <row r="352" spans="1:21" ht="15" customHeight="1" x14ac:dyDescent="0.2">
      <c r="A352" s="589"/>
      <c r="B352" s="589"/>
      <c r="C352" s="891"/>
      <c r="D352" s="891"/>
      <c r="E352" s="891"/>
      <c r="F352" s="891"/>
      <c r="G352" s="891"/>
      <c r="H352" s="891"/>
      <c r="I352" s="891"/>
      <c r="J352" s="891"/>
      <c r="K352" s="103"/>
      <c r="L352" s="1"/>
      <c r="M352" s="892"/>
      <c r="N352" s="892"/>
      <c r="O352" s="892"/>
      <c r="P352" s="892"/>
      <c r="Q352" s="892"/>
      <c r="R352" s="892"/>
      <c r="S352" s="892"/>
      <c r="T352" s="892"/>
      <c r="U352" s="892"/>
    </row>
    <row r="353" spans="1:21" ht="15" customHeight="1" x14ac:dyDescent="0.2">
      <c r="A353" s="103"/>
      <c r="B353" s="508"/>
      <c r="C353" s="891"/>
      <c r="D353" s="891"/>
      <c r="E353" s="891"/>
      <c r="F353" s="891"/>
      <c r="G353" s="891"/>
      <c r="H353" s="891"/>
      <c r="I353" s="891"/>
      <c r="J353" s="891"/>
      <c r="K353" s="103"/>
      <c r="L353" s="1"/>
      <c r="M353" s="892"/>
      <c r="N353" s="892"/>
      <c r="O353" s="892"/>
      <c r="P353" s="892"/>
      <c r="Q353" s="892"/>
      <c r="R353" s="892"/>
      <c r="S353" s="892"/>
      <c r="T353" s="892"/>
      <c r="U353" s="892"/>
    </row>
    <row r="354" spans="1:21" ht="15" customHeight="1" x14ac:dyDescent="0.2">
      <c r="A354" s="103"/>
      <c r="B354" s="508"/>
      <c r="C354" s="891"/>
      <c r="D354" s="891"/>
      <c r="E354" s="891"/>
      <c r="F354" s="891"/>
      <c r="G354" s="891"/>
      <c r="H354" s="891"/>
      <c r="I354" s="891"/>
      <c r="J354" s="891"/>
      <c r="K354" s="103"/>
      <c r="L354" s="1"/>
      <c r="M354" s="892"/>
      <c r="N354" s="892"/>
      <c r="O354" s="892"/>
      <c r="P354" s="892"/>
      <c r="Q354" s="892"/>
      <c r="R354" s="892"/>
      <c r="S354" s="892"/>
      <c r="T354" s="892"/>
      <c r="U354" s="892"/>
    </row>
    <row r="355" spans="1:21" ht="15" customHeight="1" x14ac:dyDescent="0.2">
      <c r="A355" s="890" t="s">
        <v>738</v>
      </c>
      <c r="B355" s="890"/>
      <c r="C355" s="891" t="s">
        <v>1205</v>
      </c>
      <c r="D355" s="891"/>
      <c r="E355" s="891"/>
      <c r="F355" s="891"/>
      <c r="G355" s="891"/>
      <c r="H355" s="891"/>
      <c r="I355" s="891"/>
      <c r="J355" s="891"/>
      <c r="K355" s="103"/>
      <c r="L355" s="1"/>
      <c r="M355" s="892"/>
      <c r="N355" s="892"/>
      <c r="O355" s="892"/>
      <c r="P355" s="892"/>
      <c r="Q355" s="892"/>
      <c r="R355" s="892"/>
      <c r="S355" s="892"/>
      <c r="T355" s="892"/>
      <c r="U355" s="892"/>
    </row>
    <row r="356" spans="1:21" ht="15" customHeight="1" x14ac:dyDescent="0.2">
      <c r="A356" s="589"/>
      <c r="B356" s="589"/>
      <c r="C356" s="891"/>
      <c r="D356" s="891"/>
      <c r="E356" s="891"/>
      <c r="F356" s="891"/>
      <c r="G356" s="891"/>
      <c r="H356" s="891"/>
      <c r="I356" s="891"/>
      <c r="J356" s="891"/>
      <c r="K356" s="103"/>
      <c r="L356" s="1"/>
      <c r="M356" s="892"/>
      <c r="N356" s="892"/>
      <c r="O356" s="892"/>
      <c r="P356" s="892"/>
      <c r="Q356" s="892"/>
      <c r="R356" s="892"/>
      <c r="S356" s="892"/>
      <c r="T356" s="892"/>
      <c r="U356" s="892"/>
    </row>
    <row r="357" spans="1:21" ht="15" customHeight="1" x14ac:dyDescent="0.2">
      <c r="A357" s="103"/>
      <c r="B357" s="508"/>
      <c r="C357" s="891"/>
      <c r="D357" s="891"/>
      <c r="E357" s="891"/>
      <c r="F357" s="891"/>
      <c r="G357" s="891"/>
      <c r="H357" s="891"/>
      <c r="I357" s="891"/>
      <c r="J357" s="891"/>
      <c r="K357" s="103"/>
      <c r="L357" s="1"/>
      <c r="M357" s="892"/>
      <c r="N357" s="892"/>
      <c r="O357" s="892"/>
      <c r="P357" s="892"/>
      <c r="Q357" s="892"/>
      <c r="R357" s="892"/>
      <c r="S357" s="892"/>
      <c r="T357" s="892"/>
      <c r="U357" s="892"/>
    </row>
    <row r="358" spans="1:21" ht="15" customHeight="1" x14ac:dyDescent="0.2">
      <c r="A358" s="890" t="s">
        <v>1206</v>
      </c>
      <c r="B358" s="890"/>
      <c r="C358" s="891" t="s">
        <v>1207</v>
      </c>
      <c r="D358" s="891"/>
      <c r="E358" s="891"/>
      <c r="F358" s="891"/>
      <c r="G358" s="891"/>
      <c r="H358" s="891"/>
      <c r="I358" s="891"/>
      <c r="J358" s="891"/>
      <c r="K358" s="103"/>
      <c r="L358" s="1"/>
      <c r="M358" s="892"/>
      <c r="N358" s="892"/>
      <c r="O358" s="892"/>
      <c r="P358" s="892"/>
      <c r="Q358" s="892"/>
      <c r="R358" s="892"/>
      <c r="S358" s="892"/>
      <c r="T358" s="892"/>
      <c r="U358" s="892"/>
    </row>
    <row r="359" spans="1:21" ht="15" customHeight="1" x14ac:dyDescent="0.2">
      <c r="A359" s="589"/>
      <c r="B359" s="589"/>
      <c r="C359" s="891"/>
      <c r="D359" s="891"/>
      <c r="E359" s="891"/>
      <c r="F359" s="891"/>
      <c r="G359" s="891"/>
      <c r="H359" s="891"/>
      <c r="I359" s="891"/>
      <c r="J359" s="891"/>
      <c r="K359" s="103"/>
      <c r="L359" s="1"/>
      <c r="M359" s="892"/>
      <c r="N359" s="892"/>
      <c r="O359" s="892"/>
      <c r="P359" s="892"/>
      <c r="Q359" s="892"/>
      <c r="R359" s="892"/>
      <c r="S359" s="892"/>
      <c r="T359" s="892"/>
      <c r="U359" s="892"/>
    </row>
    <row r="360" spans="1:21" ht="15" customHeight="1" x14ac:dyDescent="0.2">
      <c r="A360" s="589"/>
      <c r="B360" s="589"/>
      <c r="C360" s="891"/>
      <c r="D360" s="891"/>
      <c r="E360" s="891"/>
      <c r="F360" s="891"/>
      <c r="G360" s="891"/>
      <c r="H360" s="891"/>
      <c r="I360" s="891"/>
      <c r="J360" s="891"/>
      <c r="K360" s="103"/>
      <c r="L360" s="1"/>
      <c r="M360" s="892"/>
      <c r="N360" s="892"/>
      <c r="O360" s="892"/>
      <c r="P360" s="892"/>
      <c r="Q360" s="892"/>
      <c r="R360" s="892"/>
      <c r="S360" s="892"/>
      <c r="T360" s="892"/>
      <c r="U360" s="892"/>
    </row>
    <row r="361" spans="1:21" ht="15" customHeight="1" x14ac:dyDescent="0.2">
      <c r="A361" s="98"/>
      <c r="B361" s="146"/>
      <c r="C361" s="146"/>
      <c r="D361" s="146"/>
      <c r="E361" s="146"/>
      <c r="F361" s="146"/>
      <c r="G361" s="146"/>
      <c r="H361" s="146"/>
      <c r="I361" s="146"/>
      <c r="J361" s="146"/>
      <c r="K361" s="103"/>
      <c r="L361" s="1"/>
      <c r="M361" s="892"/>
      <c r="N361" s="892"/>
      <c r="O361" s="892"/>
      <c r="P361" s="892"/>
      <c r="Q361" s="892"/>
      <c r="R361" s="892"/>
      <c r="S361" s="892"/>
      <c r="T361" s="892"/>
      <c r="U361" s="892"/>
    </row>
    <row r="362" spans="1:21" ht="15" customHeight="1" thickBot="1" x14ac:dyDescent="0.25">
      <c r="A362" s="97">
        <f>A317+1</f>
        <v>22</v>
      </c>
      <c r="B362" s="98" t="s">
        <v>739</v>
      </c>
      <c r="C362" s="98"/>
      <c r="D362" s="98"/>
      <c r="E362" s="98"/>
      <c r="F362" s="628"/>
      <c r="G362" s="98"/>
      <c r="H362" s="629"/>
      <c r="I362" s="138"/>
      <c r="J362" s="171"/>
      <c r="K362" s="103"/>
      <c r="L362" s="1"/>
    </row>
    <row r="363" spans="1:21" ht="15" customHeight="1" thickBot="1" x14ac:dyDescent="0.25">
      <c r="A363" s="98"/>
      <c r="B363" s="893" t="s">
        <v>1288</v>
      </c>
      <c r="C363" s="894"/>
      <c r="D363" s="894"/>
      <c r="E363" s="894"/>
      <c r="F363" s="630"/>
      <c r="G363" s="138" t="s">
        <v>152</v>
      </c>
      <c r="H363" s="306">
        <v>0.95</v>
      </c>
      <c r="I363" s="138" t="s">
        <v>153</v>
      </c>
      <c r="J363" s="176">
        <f>ROUND(F363*H363,0)</f>
        <v>0</v>
      </c>
      <c r="K363" s="103" t="s">
        <v>742</v>
      </c>
      <c r="L363" s="1" t="s">
        <v>152</v>
      </c>
    </row>
    <row r="364" spans="1:21" ht="15" customHeight="1" x14ac:dyDescent="0.2">
      <c r="A364" s="98"/>
      <c r="B364" s="894"/>
      <c r="C364" s="894"/>
      <c r="D364" s="894"/>
      <c r="E364" s="894"/>
      <c r="F364" s="628"/>
      <c r="G364" s="98"/>
      <c r="H364" s="629"/>
      <c r="I364" s="98"/>
      <c r="J364" s="171" t="s">
        <v>267</v>
      </c>
      <c r="K364" s="94"/>
    </row>
    <row r="365" spans="1:21" ht="15" customHeight="1" x14ac:dyDescent="0.2">
      <c r="A365" s="895" t="s">
        <v>565</v>
      </c>
      <c r="B365" s="895"/>
      <c r="C365" s="893" t="s">
        <v>1289</v>
      </c>
      <c r="D365" s="893"/>
      <c r="E365" s="893"/>
      <c r="F365" s="893"/>
      <c r="G365" s="893"/>
      <c r="H365" s="893"/>
      <c r="I365" s="893"/>
      <c r="J365" s="893"/>
      <c r="K365" s="94"/>
    </row>
    <row r="366" spans="1:21" ht="15" customHeight="1" x14ac:dyDescent="0.2">
      <c r="A366" s="588"/>
      <c r="B366" s="588"/>
      <c r="C366" s="893"/>
      <c r="D366" s="893"/>
      <c r="E366" s="893"/>
      <c r="F366" s="893"/>
      <c r="G366" s="893"/>
      <c r="H366" s="893"/>
      <c r="I366" s="893"/>
      <c r="J366" s="893"/>
      <c r="K366" s="94"/>
    </row>
    <row r="367" spans="1:21" ht="15" customHeight="1" x14ac:dyDescent="0.2">
      <c r="A367" s="588"/>
      <c r="B367" s="588"/>
      <c r="C367" s="893"/>
      <c r="D367" s="893"/>
      <c r="E367" s="893"/>
      <c r="F367" s="893"/>
      <c r="G367" s="893"/>
      <c r="H367" s="893"/>
      <c r="I367" s="893"/>
      <c r="J367" s="893"/>
      <c r="K367" s="94"/>
    </row>
    <row r="368" spans="1:21" ht="15" customHeight="1" x14ac:dyDescent="0.2">
      <c r="A368" s="588"/>
      <c r="B368" s="588"/>
      <c r="C368" s="893"/>
      <c r="D368" s="893"/>
      <c r="E368" s="893"/>
      <c r="F368" s="893"/>
      <c r="G368" s="893"/>
      <c r="H368" s="893"/>
      <c r="I368" s="893"/>
      <c r="J368" s="893"/>
      <c r="K368" s="94"/>
    </row>
    <row r="369" spans="1:12" ht="15" customHeight="1" x14ac:dyDescent="0.2">
      <c r="A369" s="588"/>
      <c r="B369" s="588"/>
      <c r="C369" s="893"/>
      <c r="D369" s="893"/>
      <c r="E369" s="893"/>
      <c r="F369" s="893"/>
      <c r="G369" s="893"/>
      <c r="H369" s="893"/>
      <c r="I369" s="893"/>
      <c r="J369" s="893"/>
      <c r="K369" s="94"/>
    </row>
    <row r="370" spans="1:12" s="1" customFormat="1" ht="15" customHeight="1" x14ac:dyDescent="0.2">
      <c r="A370" s="98"/>
      <c r="B370" s="103"/>
      <c r="C370" s="893"/>
      <c r="D370" s="893"/>
      <c r="E370" s="893"/>
      <c r="F370" s="893"/>
      <c r="G370" s="893"/>
      <c r="H370" s="893"/>
      <c r="I370" s="893"/>
      <c r="J370" s="893"/>
      <c r="K370" s="103"/>
    </row>
    <row r="371" spans="1:12" s="1" customFormat="1" ht="15" customHeight="1" x14ac:dyDescent="0.2">
      <c r="A371" s="98"/>
      <c r="B371" s="103"/>
      <c r="C371" s="587"/>
      <c r="D371" s="587"/>
      <c r="E371" s="587"/>
      <c r="F371" s="587"/>
      <c r="G371" s="587"/>
      <c r="H371" s="587"/>
      <c r="I371" s="587"/>
      <c r="J371" s="587"/>
      <c r="K371" s="103"/>
    </row>
    <row r="372" spans="1:12" ht="15" customHeight="1" x14ac:dyDescent="0.2">
      <c r="A372" s="97">
        <v>23</v>
      </c>
      <c r="B372" s="98" t="s">
        <v>741</v>
      </c>
      <c r="C372" s="94"/>
      <c r="D372" s="94"/>
      <c r="E372" s="94"/>
      <c r="F372" s="108"/>
      <c r="G372" s="94"/>
      <c r="H372" s="94"/>
      <c r="I372" s="94"/>
      <c r="J372" s="108"/>
      <c r="K372" s="94"/>
    </row>
    <row r="373" spans="1:12" ht="15" customHeight="1" x14ac:dyDescent="0.2">
      <c r="A373" s="99"/>
      <c r="B373" s="94"/>
      <c r="C373" s="94"/>
      <c r="D373" s="94"/>
      <c r="E373" s="94"/>
      <c r="F373" s="108"/>
      <c r="G373" s="94"/>
      <c r="H373" s="94"/>
      <c r="I373" s="94"/>
      <c r="J373" s="108"/>
      <c r="K373" s="94"/>
    </row>
    <row r="374" spans="1:12" ht="15" customHeight="1" x14ac:dyDescent="0.2">
      <c r="A374" s="99"/>
      <c r="B374" s="729" t="s">
        <v>531</v>
      </c>
      <c r="C374" s="730"/>
      <c r="D374" s="729" t="s">
        <v>147</v>
      </c>
      <c r="E374" s="730"/>
      <c r="F374" s="330" t="s">
        <v>302</v>
      </c>
      <c r="G374" s="331"/>
      <c r="H374" s="331" t="s">
        <v>149</v>
      </c>
      <c r="I374" s="331"/>
      <c r="J374" s="330" t="s">
        <v>8</v>
      </c>
      <c r="K374" s="103"/>
    </row>
    <row r="375" spans="1:12" ht="15" customHeight="1" x14ac:dyDescent="0.2">
      <c r="A375" s="99"/>
      <c r="B375" s="147"/>
      <c r="C375" s="250"/>
      <c r="D375" s="347"/>
      <c r="E375" s="348"/>
      <c r="F375" s="109"/>
      <c r="G375" s="134"/>
      <c r="H375" s="134"/>
      <c r="I375" s="134"/>
      <c r="J375" s="110" t="s">
        <v>150</v>
      </c>
      <c r="K375" s="103"/>
    </row>
    <row r="376" spans="1:12" ht="15" customHeight="1" x14ac:dyDescent="0.2">
      <c r="A376" s="99"/>
      <c r="B376" s="483">
        <v>1</v>
      </c>
      <c r="C376" s="487" t="s">
        <v>704</v>
      </c>
      <c r="D376" s="742"/>
      <c r="E376" s="727"/>
      <c r="F376" s="467"/>
      <c r="G376" s="464" t="s">
        <v>152</v>
      </c>
      <c r="H376" s="471">
        <v>0.25900000000000001</v>
      </c>
      <c r="I376" s="469" t="s">
        <v>153</v>
      </c>
      <c r="J376" s="470">
        <f t="shared" ref="J376:J382" si="22">ROUND(F376*H376,0)</f>
        <v>0</v>
      </c>
      <c r="K376" s="103" t="s">
        <v>183</v>
      </c>
    </row>
    <row r="377" spans="1:12" ht="15" customHeight="1" x14ac:dyDescent="0.2">
      <c r="A377" s="99"/>
      <c r="B377" s="483">
        <f t="shared" ref="B377:B378" si="23">B376+1</f>
        <v>2</v>
      </c>
      <c r="C377" s="487" t="s">
        <v>705</v>
      </c>
      <c r="D377" s="742"/>
      <c r="E377" s="727"/>
      <c r="F377" s="467"/>
      <c r="G377" s="464" t="s">
        <v>152</v>
      </c>
      <c r="H377" s="471">
        <v>0.27500000000000002</v>
      </c>
      <c r="I377" s="469" t="s">
        <v>153</v>
      </c>
      <c r="J377" s="470">
        <f t="shared" si="22"/>
        <v>0</v>
      </c>
      <c r="K377" s="103" t="s">
        <v>184</v>
      </c>
    </row>
    <row r="378" spans="1:12" ht="15" customHeight="1" x14ac:dyDescent="0.2">
      <c r="A378" s="99"/>
      <c r="B378" s="483">
        <f t="shared" si="23"/>
        <v>3</v>
      </c>
      <c r="C378" s="487" t="s">
        <v>706</v>
      </c>
      <c r="D378" s="742"/>
      <c r="E378" s="727"/>
      <c r="F378" s="467"/>
      <c r="G378" s="464" t="s">
        <v>152</v>
      </c>
      <c r="H378" s="471">
        <v>0.28799999999999998</v>
      </c>
      <c r="I378" s="469" t="s">
        <v>153</v>
      </c>
      <c r="J378" s="470">
        <f t="shared" si="22"/>
        <v>0</v>
      </c>
      <c r="K378" s="103" t="s">
        <v>257</v>
      </c>
    </row>
    <row r="379" spans="1:12" ht="15" customHeight="1" x14ac:dyDescent="0.2">
      <c r="A379" s="99"/>
      <c r="B379" s="483">
        <f>B378+1</f>
        <v>4</v>
      </c>
      <c r="C379" s="487" t="s">
        <v>707</v>
      </c>
      <c r="D379" s="742"/>
      <c r="E379" s="727"/>
      <c r="F379" s="467"/>
      <c r="G379" s="464" t="s">
        <v>152</v>
      </c>
      <c r="H379" s="471">
        <v>0.3</v>
      </c>
      <c r="I379" s="469" t="s">
        <v>153</v>
      </c>
      <c r="J379" s="470">
        <f t="shared" si="22"/>
        <v>0</v>
      </c>
      <c r="K379" s="103" t="s">
        <v>258</v>
      </c>
    </row>
    <row r="380" spans="1:12" ht="15" customHeight="1" x14ac:dyDescent="0.2">
      <c r="A380" s="99"/>
      <c r="B380" s="483">
        <f>B379+1</f>
        <v>5</v>
      </c>
      <c r="C380" s="487" t="s">
        <v>532</v>
      </c>
      <c r="D380" s="742"/>
      <c r="E380" s="727"/>
      <c r="F380" s="467"/>
      <c r="G380" s="464" t="s">
        <v>152</v>
      </c>
      <c r="H380" s="471">
        <v>0.3</v>
      </c>
      <c r="I380" s="469" t="s">
        <v>153</v>
      </c>
      <c r="J380" s="470">
        <f t="shared" si="22"/>
        <v>0</v>
      </c>
      <c r="K380" s="103" t="s">
        <v>259</v>
      </c>
    </row>
    <row r="381" spans="1:12" ht="15" customHeight="1" x14ac:dyDescent="0.2">
      <c r="A381" s="99"/>
      <c r="B381" s="483">
        <f t="shared" ref="B381:B382" si="24">B380+1</f>
        <v>6</v>
      </c>
      <c r="C381" s="487" t="s">
        <v>533</v>
      </c>
      <c r="D381" s="742"/>
      <c r="E381" s="727"/>
      <c r="F381" s="467"/>
      <c r="G381" s="464" t="s">
        <v>152</v>
      </c>
      <c r="H381" s="471">
        <v>0.3</v>
      </c>
      <c r="I381" s="469" t="s">
        <v>153</v>
      </c>
      <c r="J381" s="470">
        <f t="shared" si="22"/>
        <v>0</v>
      </c>
      <c r="K381" s="103" t="s">
        <v>260</v>
      </c>
    </row>
    <row r="382" spans="1:12" ht="15" customHeight="1" thickBot="1" x14ac:dyDescent="0.25">
      <c r="A382" s="99"/>
      <c r="B382" s="483">
        <f t="shared" si="24"/>
        <v>7</v>
      </c>
      <c r="C382" s="487" t="s">
        <v>537</v>
      </c>
      <c r="D382" s="742"/>
      <c r="E382" s="727"/>
      <c r="F382" s="467"/>
      <c r="G382" s="464" t="s">
        <v>152</v>
      </c>
      <c r="H382" s="471">
        <v>0.3</v>
      </c>
      <c r="I382" s="469" t="s">
        <v>153</v>
      </c>
      <c r="J382" s="470">
        <f t="shared" si="22"/>
        <v>0</v>
      </c>
      <c r="K382" s="103" t="s">
        <v>261</v>
      </c>
    </row>
    <row r="383" spans="1:12" ht="15" customHeight="1" x14ac:dyDescent="0.2">
      <c r="A383" s="98"/>
      <c r="B383" s="103"/>
      <c r="C383" s="104"/>
      <c r="D383" s="103"/>
      <c r="E383" s="103"/>
      <c r="F383" s="62"/>
      <c r="G383" s="104"/>
      <c r="H383" s="734" t="s">
        <v>177</v>
      </c>
      <c r="I383" s="735"/>
      <c r="J383" s="167"/>
      <c r="K383" s="94"/>
    </row>
    <row r="384" spans="1:12" ht="15" customHeight="1" thickBot="1" x14ac:dyDescent="0.25">
      <c r="A384" s="98"/>
      <c r="B384" s="103"/>
      <c r="C384" s="103"/>
      <c r="D384" s="103"/>
      <c r="E384" s="103"/>
      <c r="F384" s="57"/>
      <c r="G384" s="103"/>
      <c r="H384" s="736" t="s">
        <v>163</v>
      </c>
      <c r="I384" s="737"/>
      <c r="J384" s="5">
        <f>SUM(J376:J382)</f>
        <v>0</v>
      </c>
      <c r="K384" s="103" t="s">
        <v>745</v>
      </c>
      <c r="L384" s="1" t="s">
        <v>152</v>
      </c>
    </row>
    <row r="385" spans="1:12" s="1" customFormat="1" ht="15" customHeight="1" x14ac:dyDescent="0.2">
      <c r="A385" s="98"/>
      <c r="B385" s="103"/>
      <c r="C385" s="103"/>
      <c r="D385" s="103"/>
      <c r="E385" s="103"/>
      <c r="F385" s="57"/>
      <c r="G385" s="103"/>
      <c r="H385" s="104"/>
      <c r="I385" s="104"/>
      <c r="J385" s="57"/>
      <c r="K385" s="103"/>
    </row>
    <row r="386" spans="1:12" ht="15" customHeight="1" x14ac:dyDescent="0.2">
      <c r="A386" s="97">
        <v>24</v>
      </c>
      <c r="B386" s="98" t="s">
        <v>743</v>
      </c>
      <c r="C386" s="94"/>
      <c r="D386" s="94"/>
      <c r="E386" s="94"/>
      <c r="F386" s="108"/>
      <c r="G386" s="94"/>
      <c r="H386" s="94"/>
      <c r="I386" s="94"/>
      <c r="J386" s="108"/>
      <c r="K386" s="94"/>
    </row>
    <row r="387" spans="1:12" ht="15" customHeight="1" x14ac:dyDescent="0.2">
      <c r="A387" s="99"/>
      <c r="B387" s="98" t="s">
        <v>744</v>
      </c>
      <c r="C387" s="94"/>
      <c r="D387" s="94"/>
      <c r="E387" s="94"/>
      <c r="F387" s="108"/>
      <c r="G387" s="94"/>
      <c r="H387" s="94"/>
      <c r="I387" s="94"/>
      <c r="J387" s="108"/>
      <c r="K387" s="94"/>
    </row>
    <row r="388" spans="1:12" ht="15" customHeight="1" x14ac:dyDescent="0.2">
      <c r="A388" s="99"/>
      <c r="B388" s="729" t="s">
        <v>531</v>
      </c>
      <c r="C388" s="730"/>
      <c r="D388" s="729" t="s">
        <v>147</v>
      </c>
      <c r="E388" s="730"/>
      <c r="F388" s="330" t="s">
        <v>302</v>
      </c>
      <c r="G388" s="331"/>
      <c r="H388" s="331" t="s">
        <v>149</v>
      </c>
      <c r="I388" s="331"/>
      <c r="J388" s="330" t="s">
        <v>8</v>
      </c>
      <c r="K388" s="103"/>
    </row>
    <row r="389" spans="1:12" ht="15" customHeight="1" x14ac:dyDescent="0.2">
      <c r="A389" s="99"/>
      <c r="B389" s="147"/>
      <c r="C389" s="250"/>
      <c r="D389" s="347"/>
      <c r="E389" s="348"/>
      <c r="F389" s="109"/>
      <c r="G389" s="134"/>
      <c r="H389" s="134"/>
      <c r="I389" s="134"/>
      <c r="J389" s="110" t="s">
        <v>150</v>
      </c>
      <c r="K389" s="103"/>
    </row>
    <row r="390" spans="1:12" ht="15" customHeight="1" x14ac:dyDescent="0.2">
      <c r="A390" s="99"/>
      <c r="B390" s="483">
        <v>1</v>
      </c>
      <c r="C390" s="487" t="s">
        <v>704</v>
      </c>
      <c r="D390" s="742"/>
      <c r="E390" s="727"/>
      <c r="F390" s="467"/>
      <c r="G390" s="464" t="s">
        <v>152</v>
      </c>
      <c r="H390" s="471">
        <v>0.25900000000000001</v>
      </c>
      <c r="I390" s="469" t="s">
        <v>153</v>
      </c>
      <c r="J390" s="470">
        <f t="shared" ref="J390" si="25">ROUND(F390*H390,0)</f>
        <v>0</v>
      </c>
      <c r="K390" s="103" t="s">
        <v>183</v>
      </c>
    </row>
    <row r="391" spans="1:12" ht="15" customHeight="1" x14ac:dyDescent="0.2">
      <c r="A391" s="99"/>
      <c r="B391" s="483">
        <f t="shared" ref="B391:B392" si="26">B390+1</f>
        <v>2</v>
      </c>
      <c r="C391" s="487" t="s">
        <v>705</v>
      </c>
      <c r="D391" s="742"/>
      <c r="E391" s="727"/>
      <c r="F391" s="467"/>
      <c r="G391" s="464" t="s">
        <v>152</v>
      </c>
      <c r="H391" s="471">
        <v>0.27500000000000002</v>
      </c>
      <c r="I391" s="469" t="s">
        <v>153</v>
      </c>
      <c r="J391" s="470">
        <f>ROUND(F391*H391,0)</f>
        <v>0</v>
      </c>
      <c r="K391" s="103" t="s">
        <v>184</v>
      </c>
    </row>
    <row r="392" spans="1:12" ht="15" customHeight="1" x14ac:dyDescent="0.2">
      <c r="A392" s="99"/>
      <c r="B392" s="483">
        <f t="shared" si="26"/>
        <v>3</v>
      </c>
      <c r="C392" s="487" t="s">
        <v>706</v>
      </c>
      <c r="D392" s="742"/>
      <c r="E392" s="727"/>
      <c r="F392" s="467"/>
      <c r="G392" s="464" t="s">
        <v>152</v>
      </c>
      <c r="H392" s="471">
        <v>0.28799999999999998</v>
      </c>
      <c r="I392" s="469" t="s">
        <v>153</v>
      </c>
      <c r="J392" s="470">
        <f>ROUND(F392*H392,0)</f>
        <v>0</v>
      </c>
      <c r="K392" s="103" t="s">
        <v>257</v>
      </c>
    </row>
    <row r="393" spans="1:12" ht="15" customHeight="1" x14ac:dyDescent="0.2">
      <c r="A393" s="99"/>
      <c r="B393" s="483">
        <f>B392+1</f>
        <v>4</v>
      </c>
      <c r="C393" s="487" t="s">
        <v>707</v>
      </c>
      <c r="D393" s="742"/>
      <c r="E393" s="727"/>
      <c r="F393" s="467"/>
      <c r="G393" s="464" t="s">
        <v>152</v>
      </c>
      <c r="H393" s="471">
        <v>0.3</v>
      </c>
      <c r="I393" s="469" t="s">
        <v>153</v>
      </c>
      <c r="J393" s="470">
        <f>ROUND(F393*H393,0)</f>
        <v>0</v>
      </c>
      <c r="K393" s="103" t="s">
        <v>258</v>
      </c>
    </row>
    <row r="394" spans="1:12" ht="15" customHeight="1" x14ac:dyDescent="0.2">
      <c r="A394" s="99"/>
      <c r="B394" s="483">
        <f>B393+1</f>
        <v>5</v>
      </c>
      <c r="C394" s="487" t="s">
        <v>532</v>
      </c>
      <c r="D394" s="742"/>
      <c r="E394" s="727"/>
      <c r="F394" s="467"/>
      <c r="G394" s="464" t="s">
        <v>152</v>
      </c>
      <c r="H394" s="471">
        <v>0.3</v>
      </c>
      <c r="I394" s="469" t="s">
        <v>153</v>
      </c>
      <c r="J394" s="470">
        <f>ROUND(F394*H394,0)</f>
        <v>0</v>
      </c>
      <c r="K394" s="103" t="s">
        <v>259</v>
      </c>
    </row>
    <row r="395" spans="1:12" ht="15" customHeight="1" x14ac:dyDescent="0.2">
      <c r="A395" s="99"/>
      <c r="B395" s="483">
        <f t="shared" ref="B395:B396" si="27">B394+1</f>
        <v>6</v>
      </c>
      <c r="C395" s="487" t="s">
        <v>533</v>
      </c>
      <c r="D395" s="742"/>
      <c r="E395" s="727"/>
      <c r="F395" s="467"/>
      <c r="G395" s="464" t="s">
        <v>152</v>
      </c>
      <c r="H395" s="471">
        <v>0.3</v>
      </c>
      <c r="I395" s="469" t="s">
        <v>153</v>
      </c>
      <c r="J395" s="470">
        <f t="shared" ref="J395:J396" si="28">ROUND(F395*H395,0)</f>
        <v>0</v>
      </c>
      <c r="K395" s="103" t="s">
        <v>260</v>
      </c>
    </row>
    <row r="396" spans="1:12" ht="15" customHeight="1" thickBot="1" x14ac:dyDescent="0.25">
      <c r="A396" s="99"/>
      <c r="B396" s="483">
        <f t="shared" si="27"/>
        <v>7</v>
      </c>
      <c r="C396" s="487" t="s">
        <v>537</v>
      </c>
      <c r="D396" s="742"/>
      <c r="E396" s="727"/>
      <c r="F396" s="467"/>
      <c r="G396" s="464" t="s">
        <v>152</v>
      </c>
      <c r="H396" s="471">
        <v>0.3</v>
      </c>
      <c r="I396" s="469" t="s">
        <v>153</v>
      </c>
      <c r="J396" s="470">
        <f t="shared" si="28"/>
        <v>0</v>
      </c>
      <c r="K396" s="103" t="s">
        <v>261</v>
      </c>
    </row>
    <row r="397" spans="1:12" ht="15" customHeight="1" x14ac:dyDescent="0.2">
      <c r="A397" s="98"/>
      <c r="B397" s="103"/>
      <c r="C397" s="104"/>
      <c r="D397" s="103"/>
      <c r="E397" s="103"/>
      <c r="F397" s="62"/>
      <c r="G397" s="104"/>
      <c r="H397" s="734" t="s">
        <v>177</v>
      </c>
      <c r="I397" s="735"/>
      <c r="J397" s="167"/>
      <c r="K397" s="94"/>
    </row>
    <row r="398" spans="1:12" ht="15" customHeight="1" thickBot="1" x14ac:dyDescent="0.25">
      <c r="A398" s="98"/>
      <c r="B398" s="103"/>
      <c r="C398" s="103"/>
      <c r="D398" s="103"/>
      <c r="E398" s="103"/>
      <c r="F398" s="57"/>
      <c r="G398" s="103"/>
      <c r="H398" s="736" t="s">
        <v>163</v>
      </c>
      <c r="I398" s="737"/>
      <c r="J398" s="5">
        <f>SUM(J390:J396)</f>
        <v>0</v>
      </c>
      <c r="K398" s="103" t="s">
        <v>747</v>
      </c>
      <c r="L398" s="1" t="s">
        <v>152</v>
      </c>
    </row>
    <row r="399" spans="1:12" s="1" customFormat="1" ht="15" customHeight="1" x14ac:dyDescent="0.2">
      <c r="A399" s="98"/>
      <c r="B399" s="103"/>
      <c r="C399" s="103"/>
      <c r="D399" s="103"/>
      <c r="E399" s="103"/>
      <c r="F399" s="57"/>
      <c r="G399" s="103"/>
      <c r="H399" s="104"/>
      <c r="I399" s="104"/>
      <c r="J399" s="57"/>
      <c r="K399" s="103"/>
    </row>
    <row r="400" spans="1:12" ht="15" customHeight="1" x14ac:dyDescent="0.2">
      <c r="A400" s="97">
        <v>25</v>
      </c>
      <c r="B400" s="98" t="s">
        <v>746</v>
      </c>
      <c r="C400" s="94"/>
      <c r="D400" s="94"/>
      <c r="E400" s="94"/>
      <c r="F400" s="108"/>
      <c r="G400" s="94"/>
      <c r="H400" s="94"/>
      <c r="I400" s="94"/>
      <c r="J400" s="108"/>
      <c r="K400" s="94"/>
    </row>
    <row r="401" spans="1:12" ht="15" customHeight="1" x14ac:dyDescent="0.2">
      <c r="A401" s="99"/>
      <c r="B401" s="94"/>
      <c r="C401" s="94"/>
      <c r="D401" s="94"/>
      <c r="E401" s="94"/>
      <c r="F401" s="108"/>
      <c r="G401" s="94"/>
      <c r="H401" s="94"/>
      <c r="I401" s="94"/>
      <c r="J401" s="108"/>
      <c r="K401" s="94"/>
    </row>
    <row r="402" spans="1:12" ht="15" customHeight="1" x14ac:dyDescent="0.2">
      <c r="A402" s="99"/>
      <c r="B402" s="729" t="s">
        <v>531</v>
      </c>
      <c r="C402" s="730"/>
      <c r="D402" s="729" t="s">
        <v>147</v>
      </c>
      <c r="E402" s="730"/>
      <c r="F402" s="330" t="s">
        <v>302</v>
      </c>
      <c r="G402" s="331"/>
      <c r="H402" s="331" t="s">
        <v>149</v>
      </c>
      <c r="I402" s="331"/>
      <c r="J402" s="330" t="s">
        <v>8</v>
      </c>
      <c r="K402" s="103"/>
    </row>
    <row r="403" spans="1:12" ht="15" customHeight="1" x14ac:dyDescent="0.2">
      <c r="A403" s="99"/>
      <c r="B403" s="147"/>
      <c r="C403" s="250"/>
      <c r="D403" s="347"/>
      <c r="E403" s="348"/>
      <c r="F403" s="109"/>
      <c r="G403" s="134"/>
      <c r="H403" s="134"/>
      <c r="I403" s="134"/>
      <c r="J403" s="110" t="s">
        <v>150</v>
      </c>
      <c r="K403" s="103"/>
    </row>
    <row r="404" spans="1:12" ht="15" customHeight="1" x14ac:dyDescent="0.2">
      <c r="A404" s="99"/>
      <c r="B404" s="483">
        <v>1</v>
      </c>
      <c r="C404" s="487" t="s">
        <v>707</v>
      </c>
      <c r="D404" s="742"/>
      <c r="E404" s="727"/>
      <c r="F404" s="467"/>
      <c r="G404" s="464" t="s">
        <v>152</v>
      </c>
      <c r="H404" s="471">
        <v>0.5</v>
      </c>
      <c r="I404" s="464" t="s">
        <v>153</v>
      </c>
      <c r="J404" s="470">
        <f>ROUND(F404*H404,0)</f>
        <v>0</v>
      </c>
      <c r="K404" s="103" t="s">
        <v>183</v>
      </c>
    </row>
    <row r="405" spans="1:12" ht="15" customHeight="1" x14ac:dyDescent="0.2">
      <c r="A405" s="99"/>
      <c r="B405" s="483">
        <f t="shared" ref="B405:B407" si="29">B404+1</f>
        <v>2</v>
      </c>
      <c r="C405" s="487" t="s">
        <v>532</v>
      </c>
      <c r="D405" s="742"/>
      <c r="E405" s="727"/>
      <c r="F405" s="467"/>
      <c r="G405" s="464" t="s">
        <v>152</v>
      </c>
      <c r="H405" s="471">
        <v>0.5</v>
      </c>
      <c r="I405" s="464" t="s">
        <v>153</v>
      </c>
      <c r="J405" s="470">
        <f>ROUND(F405*H405,0)</f>
        <v>0</v>
      </c>
      <c r="K405" s="103" t="s">
        <v>184</v>
      </c>
    </row>
    <row r="406" spans="1:12" ht="15" customHeight="1" x14ac:dyDescent="0.2">
      <c r="A406" s="99"/>
      <c r="B406" s="483">
        <f t="shared" si="29"/>
        <v>3</v>
      </c>
      <c r="C406" s="487" t="s">
        <v>533</v>
      </c>
      <c r="D406" s="742"/>
      <c r="E406" s="727"/>
      <c r="F406" s="467"/>
      <c r="G406" s="464" t="s">
        <v>152</v>
      </c>
      <c r="H406" s="471">
        <v>0.5</v>
      </c>
      <c r="I406" s="464" t="s">
        <v>153</v>
      </c>
      <c r="J406" s="470">
        <f>ROUND(F406*H406,0)</f>
        <v>0</v>
      </c>
      <c r="K406" s="103" t="s">
        <v>257</v>
      </c>
    </row>
    <row r="407" spans="1:12" ht="15" customHeight="1" thickBot="1" x14ac:dyDescent="0.25">
      <c r="A407" s="99"/>
      <c r="B407" s="483">
        <f t="shared" si="29"/>
        <v>4</v>
      </c>
      <c r="C407" s="487" t="s">
        <v>537</v>
      </c>
      <c r="D407" s="742"/>
      <c r="E407" s="727"/>
      <c r="F407" s="467"/>
      <c r="G407" s="464" t="s">
        <v>152</v>
      </c>
      <c r="H407" s="471">
        <v>0.5</v>
      </c>
      <c r="I407" s="464" t="s">
        <v>153</v>
      </c>
      <c r="J407" s="470">
        <f>ROUND(F407*H407,0)</f>
        <v>0</v>
      </c>
      <c r="K407" s="103" t="s">
        <v>258</v>
      </c>
    </row>
    <row r="408" spans="1:12" ht="15" customHeight="1" x14ac:dyDescent="0.2">
      <c r="A408" s="98"/>
      <c r="B408" s="103"/>
      <c r="C408" s="104"/>
      <c r="D408" s="103"/>
      <c r="E408" s="103"/>
      <c r="F408" s="62"/>
      <c r="G408" s="104"/>
      <c r="H408" s="734" t="s">
        <v>199</v>
      </c>
      <c r="I408" s="735"/>
      <c r="J408" s="167"/>
      <c r="K408" s="94"/>
    </row>
    <row r="409" spans="1:12" ht="15" customHeight="1" thickBot="1" x14ac:dyDescent="0.25">
      <c r="A409" s="98"/>
      <c r="B409" s="103"/>
      <c r="C409" s="103"/>
      <c r="D409" s="103"/>
      <c r="E409" s="103"/>
      <c r="F409" s="57"/>
      <c r="G409" s="103"/>
      <c r="H409" s="736" t="s">
        <v>163</v>
      </c>
      <c r="I409" s="737"/>
      <c r="J409" s="5">
        <f>SUM(J404:J407)</f>
        <v>0</v>
      </c>
      <c r="K409" s="103" t="s">
        <v>749</v>
      </c>
      <c r="L409" s="1" t="s">
        <v>152</v>
      </c>
    </row>
    <row r="410" spans="1:12" s="1" customFormat="1" ht="15" customHeight="1" x14ac:dyDescent="0.2">
      <c r="A410" s="98"/>
      <c r="B410" s="103"/>
      <c r="C410" s="103"/>
      <c r="D410" s="103"/>
      <c r="E410" s="103"/>
      <c r="F410" s="57"/>
      <c r="G410" s="103"/>
      <c r="H410" s="104"/>
      <c r="I410" s="104"/>
      <c r="J410" s="57"/>
      <c r="K410" s="103"/>
    </row>
    <row r="411" spans="1:12" ht="15" customHeight="1" x14ac:dyDescent="0.2">
      <c r="A411" s="97">
        <v>26</v>
      </c>
      <c r="B411" s="98" t="s">
        <v>748</v>
      </c>
      <c r="C411" s="94"/>
      <c r="D411" s="94"/>
      <c r="E411" s="94"/>
      <c r="F411" s="108"/>
      <c r="G411" s="94"/>
      <c r="H411" s="94"/>
      <c r="I411" s="94"/>
      <c r="J411" s="108"/>
      <c r="K411" s="94"/>
    </row>
    <row r="412" spans="1:12" ht="15" customHeight="1" x14ac:dyDescent="0.2">
      <c r="A412" s="99"/>
      <c r="B412" s="94"/>
      <c r="C412" s="94"/>
      <c r="D412" s="94"/>
      <c r="E412" s="94"/>
      <c r="F412" s="108"/>
      <c r="G412" s="94"/>
      <c r="H412" s="94"/>
      <c r="I412" s="94"/>
      <c r="J412" s="108"/>
      <c r="K412" s="94"/>
    </row>
    <row r="413" spans="1:12" ht="15" customHeight="1" x14ac:dyDescent="0.2">
      <c r="A413" s="99"/>
      <c r="B413" s="729" t="s">
        <v>531</v>
      </c>
      <c r="C413" s="730"/>
      <c r="D413" s="729" t="s">
        <v>147</v>
      </c>
      <c r="E413" s="730"/>
      <c r="F413" s="330" t="s">
        <v>302</v>
      </c>
      <c r="G413" s="331"/>
      <c r="H413" s="331" t="s">
        <v>149</v>
      </c>
      <c r="I413" s="331"/>
      <c r="J413" s="330" t="s">
        <v>8</v>
      </c>
      <c r="K413" s="103"/>
    </row>
    <row r="414" spans="1:12" ht="15" customHeight="1" x14ac:dyDescent="0.2">
      <c r="A414" s="99"/>
      <c r="B414" s="147"/>
      <c r="C414" s="250"/>
      <c r="D414" s="347"/>
      <c r="E414" s="348"/>
      <c r="F414" s="109"/>
      <c r="G414" s="134"/>
      <c r="H414" s="134"/>
      <c r="I414" s="134"/>
      <c r="J414" s="110" t="s">
        <v>150</v>
      </c>
      <c r="K414" s="103"/>
    </row>
    <row r="415" spans="1:12" ht="15" customHeight="1" x14ac:dyDescent="0.2">
      <c r="A415" s="99"/>
      <c r="B415" s="483">
        <v>1</v>
      </c>
      <c r="C415" s="487" t="s">
        <v>532</v>
      </c>
      <c r="D415" s="742"/>
      <c r="E415" s="727"/>
      <c r="F415" s="467"/>
      <c r="G415" s="464" t="s">
        <v>152</v>
      </c>
      <c r="H415" s="471">
        <v>0.5</v>
      </c>
      <c r="I415" s="464" t="s">
        <v>153</v>
      </c>
      <c r="J415" s="470">
        <f>ROUND(F415*H415,0)</f>
        <v>0</v>
      </c>
      <c r="K415" s="103" t="s">
        <v>183</v>
      </c>
    </row>
    <row r="416" spans="1:12" ht="15" customHeight="1" x14ac:dyDescent="0.2">
      <c r="A416" s="99"/>
      <c r="B416" s="483">
        <f t="shared" ref="B416:B417" si="30">B415+1</f>
        <v>2</v>
      </c>
      <c r="C416" s="487" t="s">
        <v>533</v>
      </c>
      <c r="D416" s="742"/>
      <c r="E416" s="727"/>
      <c r="F416" s="467"/>
      <c r="G416" s="464" t="s">
        <v>152</v>
      </c>
      <c r="H416" s="471">
        <v>0.5</v>
      </c>
      <c r="I416" s="464" t="s">
        <v>153</v>
      </c>
      <c r="J416" s="470">
        <f>ROUND(F416*H416,0)</f>
        <v>0</v>
      </c>
      <c r="K416" s="103" t="s">
        <v>184</v>
      </c>
    </row>
    <row r="417" spans="1:12" ht="15" customHeight="1" thickBot="1" x14ac:dyDescent="0.25">
      <c r="A417" s="98"/>
      <c r="B417" s="483">
        <f t="shared" si="30"/>
        <v>3</v>
      </c>
      <c r="C417" s="487" t="s">
        <v>537</v>
      </c>
      <c r="D417" s="742"/>
      <c r="E417" s="727"/>
      <c r="F417" s="467"/>
      <c r="G417" s="464" t="s">
        <v>152</v>
      </c>
      <c r="H417" s="471">
        <v>0.5</v>
      </c>
      <c r="I417" s="464" t="s">
        <v>153</v>
      </c>
      <c r="J417" s="470">
        <f>ROUND(F417*H417,0)</f>
        <v>0</v>
      </c>
      <c r="K417" s="103" t="s">
        <v>257</v>
      </c>
    </row>
    <row r="418" spans="1:12" ht="15" customHeight="1" x14ac:dyDescent="0.2">
      <c r="A418" s="98"/>
      <c r="B418" s="103"/>
      <c r="C418" s="104"/>
      <c r="D418" s="103"/>
      <c r="E418" s="103"/>
      <c r="F418" s="62"/>
      <c r="G418" s="104"/>
      <c r="H418" s="734" t="s">
        <v>643</v>
      </c>
      <c r="I418" s="735"/>
      <c r="J418" s="167"/>
      <c r="K418" s="94"/>
      <c r="L418" s="1"/>
    </row>
    <row r="419" spans="1:12" ht="15" customHeight="1" thickBot="1" x14ac:dyDescent="0.25">
      <c r="A419" s="98"/>
      <c r="B419" s="103"/>
      <c r="C419" s="103"/>
      <c r="D419" s="103"/>
      <c r="E419" s="103"/>
      <c r="F419" s="57"/>
      <c r="G419" s="103"/>
      <c r="H419" s="736" t="s">
        <v>163</v>
      </c>
      <c r="I419" s="737"/>
      <c r="J419" s="5">
        <f>SUM(J415:J417)</f>
        <v>0</v>
      </c>
      <c r="K419" s="103" t="s">
        <v>755</v>
      </c>
      <c r="L419" s="1" t="s">
        <v>238</v>
      </c>
    </row>
    <row r="420" spans="1:12" s="1" customFormat="1" ht="15" customHeight="1" x14ac:dyDescent="0.2">
      <c r="B420" s="103"/>
      <c r="C420" s="104"/>
      <c r="D420" s="103"/>
      <c r="E420" s="103"/>
      <c r="F420" s="57"/>
      <c r="G420" s="104"/>
      <c r="H420" s="278"/>
      <c r="I420" s="104"/>
      <c r="J420" s="57"/>
      <c r="K420" s="103"/>
      <c r="L420" s="94"/>
    </row>
    <row r="421" spans="1:12" s="1" customFormat="1" ht="15" customHeight="1" x14ac:dyDescent="0.2">
      <c r="A421" s="509" t="s">
        <v>750</v>
      </c>
      <c r="B421" s="103"/>
      <c r="C421" s="104"/>
      <c r="D421" s="103"/>
      <c r="E421" s="103"/>
      <c r="F421" s="57"/>
      <c r="G421" s="104"/>
      <c r="H421" s="278"/>
      <c r="I421" s="104"/>
      <c r="J421" s="57"/>
      <c r="K421" s="103"/>
      <c r="L421" s="94"/>
    </row>
    <row r="422" spans="1:12" ht="15" customHeight="1" x14ac:dyDescent="0.2">
      <c r="A422" s="103" t="s">
        <v>751</v>
      </c>
      <c r="B422" s="103"/>
      <c r="C422" s="104"/>
      <c r="D422" s="103"/>
      <c r="E422" s="103"/>
      <c r="F422" s="57"/>
      <c r="G422" s="104"/>
      <c r="H422" s="278"/>
      <c r="I422" s="104"/>
      <c r="J422" s="57"/>
      <c r="K422" s="103"/>
      <c r="L422" s="94"/>
    </row>
    <row r="423" spans="1:12" ht="15" customHeight="1" x14ac:dyDescent="0.2">
      <c r="A423" s="103" t="s">
        <v>752</v>
      </c>
      <c r="B423" s="103"/>
      <c r="C423" s="104"/>
      <c r="D423" s="103"/>
      <c r="E423" s="103"/>
      <c r="F423" s="57"/>
      <c r="G423" s="104"/>
      <c r="H423" s="278"/>
      <c r="I423" s="104"/>
      <c r="J423" s="57"/>
      <c r="K423" s="103"/>
      <c r="L423" s="94"/>
    </row>
    <row r="424" spans="1:12" ht="15" customHeight="1" x14ac:dyDescent="0.2">
      <c r="A424" s="103" t="s">
        <v>1249</v>
      </c>
      <c r="B424" s="103"/>
      <c r="C424" s="104"/>
      <c r="D424" s="103"/>
      <c r="E424" s="103"/>
      <c r="F424" s="57"/>
      <c r="G424" s="104"/>
      <c r="H424" s="278"/>
      <c r="I424" s="104"/>
      <c r="J424" s="57"/>
      <c r="K424" s="103"/>
      <c r="L424" s="94"/>
    </row>
    <row r="425" spans="1:12" ht="15" customHeight="1" x14ac:dyDescent="0.2">
      <c r="A425" s="103" t="s">
        <v>1250</v>
      </c>
      <c r="B425" s="103"/>
      <c r="C425" s="104"/>
      <c r="D425" s="103"/>
      <c r="E425" s="103"/>
      <c r="F425" s="57"/>
      <c r="G425" s="104"/>
      <c r="H425" s="278"/>
      <c r="I425" s="104"/>
      <c r="J425" s="57"/>
      <c r="K425" s="103"/>
      <c r="L425" s="94"/>
    </row>
    <row r="426" spans="1:12" ht="15" customHeight="1" x14ac:dyDescent="0.2">
      <c r="A426" s="103"/>
      <c r="B426" s="103"/>
      <c r="C426" s="104"/>
      <c r="D426" s="103"/>
      <c r="E426" s="103"/>
      <c r="F426" s="57"/>
      <c r="G426" s="104"/>
      <c r="H426" s="278"/>
      <c r="I426" s="104"/>
      <c r="J426" s="57"/>
      <c r="K426" s="103"/>
      <c r="L426" s="94"/>
    </row>
    <row r="427" spans="1:12" ht="15" customHeight="1" x14ac:dyDescent="0.2">
      <c r="A427" s="97">
        <v>27</v>
      </c>
      <c r="B427" s="98" t="s">
        <v>753</v>
      </c>
      <c r="C427" s="94"/>
      <c r="D427" s="94"/>
      <c r="E427" s="94"/>
      <c r="F427" s="108"/>
      <c r="G427" s="94"/>
      <c r="H427" s="94"/>
      <c r="I427" s="94"/>
      <c r="J427" s="108"/>
      <c r="K427" s="94"/>
    </row>
    <row r="428" spans="1:12" ht="15" customHeight="1" x14ac:dyDescent="0.2">
      <c r="A428" s="99"/>
      <c r="B428" s="98" t="s">
        <v>754</v>
      </c>
      <c r="C428" s="94"/>
      <c r="D428" s="94"/>
      <c r="E428" s="94"/>
      <c r="F428" s="108"/>
      <c r="G428" s="94"/>
      <c r="H428" s="94"/>
      <c r="I428" s="94"/>
      <c r="J428" s="108"/>
      <c r="K428" s="94"/>
    </row>
    <row r="429" spans="1:12" ht="15" customHeight="1" x14ac:dyDescent="0.2">
      <c r="A429" s="99"/>
      <c r="B429" s="874" t="s">
        <v>531</v>
      </c>
      <c r="C429" s="875"/>
      <c r="D429" s="874" t="s">
        <v>147</v>
      </c>
      <c r="E429" s="875"/>
      <c r="F429" s="491" t="s">
        <v>302</v>
      </c>
      <c r="G429" s="490"/>
      <c r="H429" s="490" t="s">
        <v>149</v>
      </c>
      <c r="I429" s="490"/>
      <c r="J429" s="491" t="s">
        <v>8</v>
      </c>
      <c r="K429" s="103"/>
    </row>
    <row r="430" spans="1:12" ht="15" customHeight="1" x14ac:dyDescent="0.2">
      <c r="A430" s="99"/>
      <c r="B430" s="147"/>
      <c r="C430" s="250"/>
      <c r="D430" s="347"/>
      <c r="E430" s="348"/>
      <c r="F430" s="109"/>
      <c r="G430" s="134"/>
      <c r="H430" s="134"/>
      <c r="I430" s="134"/>
      <c r="J430" s="110" t="s">
        <v>150</v>
      </c>
      <c r="K430" s="103"/>
    </row>
    <row r="431" spans="1:12" ht="15" customHeight="1" x14ac:dyDescent="0.2">
      <c r="A431" s="99"/>
      <c r="B431" s="483">
        <v>1</v>
      </c>
      <c r="C431" s="487" t="s">
        <v>533</v>
      </c>
      <c r="D431" s="742"/>
      <c r="E431" s="727"/>
      <c r="F431" s="467"/>
      <c r="G431" s="464" t="s">
        <v>152</v>
      </c>
      <c r="H431" s="471">
        <v>0.5</v>
      </c>
      <c r="I431" s="464" t="s">
        <v>153</v>
      </c>
      <c r="J431" s="470">
        <f>ROUND(F431*H431,0)</f>
        <v>0</v>
      </c>
      <c r="K431" s="103" t="s">
        <v>183</v>
      </c>
    </row>
    <row r="432" spans="1:12" ht="15" customHeight="1" thickBot="1" x14ac:dyDescent="0.25">
      <c r="A432" s="99"/>
      <c r="B432" s="483">
        <f t="shared" ref="B432" si="31">B431+1</f>
        <v>2</v>
      </c>
      <c r="C432" s="487" t="s">
        <v>537</v>
      </c>
      <c r="D432" s="742"/>
      <c r="E432" s="727"/>
      <c r="F432" s="467"/>
      <c r="G432" s="464" t="s">
        <v>152</v>
      </c>
      <c r="H432" s="471">
        <v>0.5</v>
      </c>
      <c r="I432" s="464" t="s">
        <v>153</v>
      </c>
      <c r="J432" s="470">
        <f>ROUND(F432*H432,0)</f>
        <v>0</v>
      </c>
      <c r="K432" s="103" t="s">
        <v>184</v>
      </c>
    </row>
    <row r="433" spans="1:14" ht="15" customHeight="1" x14ac:dyDescent="0.2">
      <c r="A433" s="98"/>
      <c r="B433" s="103"/>
      <c r="C433" s="104"/>
      <c r="D433" s="103"/>
      <c r="E433" s="103"/>
      <c r="F433" s="62"/>
      <c r="G433" s="104"/>
      <c r="H433" s="734" t="s">
        <v>185</v>
      </c>
      <c r="I433" s="735"/>
      <c r="J433" s="167"/>
      <c r="K433" s="94"/>
    </row>
    <row r="434" spans="1:14" ht="15" customHeight="1" thickBot="1" x14ac:dyDescent="0.25">
      <c r="A434" s="98"/>
      <c r="B434" s="103"/>
      <c r="C434" s="103"/>
      <c r="D434" s="103"/>
      <c r="E434" s="103"/>
      <c r="F434" s="57"/>
      <c r="G434" s="103"/>
      <c r="H434" s="736" t="s">
        <v>163</v>
      </c>
      <c r="I434" s="737"/>
      <c r="J434" s="5">
        <f>SUM(J431:J432)</f>
        <v>0</v>
      </c>
      <c r="K434" s="103" t="s">
        <v>757</v>
      </c>
      <c r="L434" s="1" t="s">
        <v>152</v>
      </c>
    </row>
    <row r="435" spans="1:14" ht="15" customHeight="1" x14ac:dyDescent="0.2">
      <c r="A435" s="98"/>
      <c r="B435" s="103"/>
      <c r="C435" s="103"/>
      <c r="D435" s="103"/>
      <c r="E435" s="103"/>
      <c r="F435" s="57"/>
      <c r="G435" s="103"/>
      <c r="H435" s="104"/>
      <c r="I435" s="104"/>
      <c r="J435" s="57"/>
      <c r="K435" s="103"/>
      <c r="L435" s="1"/>
    </row>
    <row r="436" spans="1:14" s="1" customFormat="1" ht="15" customHeight="1" x14ac:dyDescent="0.2">
      <c r="A436" s="97">
        <v>28</v>
      </c>
      <c r="B436" s="98" t="s">
        <v>753</v>
      </c>
      <c r="C436" s="94"/>
      <c r="D436" s="94"/>
      <c r="E436" s="94"/>
      <c r="F436" s="108"/>
      <c r="G436" s="94"/>
      <c r="H436" s="94"/>
      <c r="I436" s="94"/>
      <c r="J436" s="108"/>
      <c r="K436" s="94"/>
      <c r="L436" s="14"/>
      <c r="N436" s="4"/>
    </row>
    <row r="437" spans="1:14" s="1" customFormat="1" ht="15" customHeight="1" x14ac:dyDescent="0.2">
      <c r="A437" s="99"/>
      <c r="B437" s="98" t="s">
        <v>1290</v>
      </c>
      <c r="C437" s="94"/>
      <c r="D437" s="94"/>
      <c r="E437" s="94"/>
      <c r="F437" s="108"/>
      <c r="G437" s="94"/>
      <c r="H437" s="94"/>
      <c r="I437" s="94"/>
      <c r="J437" s="108"/>
      <c r="K437" s="94"/>
      <c r="L437" s="14"/>
      <c r="N437" s="4"/>
    </row>
    <row r="438" spans="1:14" s="1" customFormat="1" ht="15" customHeight="1" x14ac:dyDescent="0.2">
      <c r="A438" s="99"/>
      <c r="B438" s="874" t="s">
        <v>531</v>
      </c>
      <c r="C438" s="875"/>
      <c r="D438" s="874" t="s">
        <v>147</v>
      </c>
      <c r="E438" s="875"/>
      <c r="F438" s="491" t="s">
        <v>302</v>
      </c>
      <c r="G438" s="490"/>
      <c r="H438" s="490" t="s">
        <v>149</v>
      </c>
      <c r="I438" s="490"/>
      <c r="J438" s="491" t="s">
        <v>8</v>
      </c>
      <c r="K438" s="103"/>
      <c r="L438" s="14"/>
    </row>
    <row r="439" spans="1:14" s="1" customFormat="1" ht="15" customHeight="1" x14ac:dyDescent="0.2">
      <c r="A439" s="99"/>
      <c r="B439" s="147"/>
      <c r="C439" s="250"/>
      <c r="D439" s="347"/>
      <c r="E439" s="348"/>
      <c r="F439" s="109"/>
      <c r="G439" s="134"/>
      <c r="H439" s="134"/>
      <c r="I439" s="134"/>
      <c r="J439" s="110" t="s">
        <v>150</v>
      </c>
      <c r="K439" s="103"/>
      <c r="L439" s="14"/>
    </row>
    <row r="440" spans="1:14" ht="15" customHeight="1" x14ac:dyDescent="0.2">
      <c r="A440" s="99"/>
      <c r="B440" s="483">
        <v>1</v>
      </c>
      <c r="C440" s="487" t="s">
        <v>532</v>
      </c>
      <c r="D440" s="742"/>
      <c r="E440" s="727"/>
      <c r="F440" s="467"/>
      <c r="G440" s="464" t="s">
        <v>152</v>
      </c>
      <c r="H440" s="471">
        <v>0.3</v>
      </c>
      <c r="I440" s="464" t="s">
        <v>153</v>
      </c>
      <c r="J440" s="470">
        <f>ROUND(F440*H440,0)</f>
        <v>0</v>
      </c>
      <c r="K440" s="103" t="s">
        <v>183</v>
      </c>
    </row>
    <row r="441" spans="1:14" ht="15" customHeight="1" x14ac:dyDescent="0.2">
      <c r="A441" s="99"/>
      <c r="B441" s="483">
        <f t="shared" ref="B441:B442" si="32">B440+1</f>
        <v>2</v>
      </c>
      <c r="C441" s="487" t="s">
        <v>533</v>
      </c>
      <c r="D441" s="742"/>
      <c r="E441" s="727"/>
      <c r="F441" s="467"/>
      <c r="G441" s="464" t="s">
        <v>152</v>
      </c>
      <c r="H441" s="471">
        <v>0.3</v>
      </c>
      <c r="I441" s="464" t="s">
        <v>153</v>
      </c>
      <c r="J441" s="470">
        <f>ROUND(F441*H441,0)</f>
        <v>0</v>
      </c>
      <c r="K441" s="103" t="s">
        <v>184</v>
      </c>
    </row>
    <row r="442" spans="1:14" ht="15" customHeight="1" x14ac:dyDescent="0.2">
      <c r="A442" s="99"/>
      <c r="B442" s="483">
        <f t="shared" si="32"/>
        <v>3</v>
      </c>
      <c r="C442" s="487" t="s">
        <v>537</v>
      </c>
      <c r="D442" s="742"/>
      <c r="E442" s="727"/>
      <c r="F442" s="467"/>
      <c r="G442" s="464" t="s">
        <v>152</v>
      </c>
      <c r="H442" s="471">
        <v>0.3</v>
      </c>
      <c r="I442" s="464" t="s">
        <v>153</v>
      </c>
      <c r="J442" s="470">
        <f>ROUND(F442*H442,0)</f>
        <v>0</v>
      </c>
      <c r="K442" s="103" t="s">
        <v>257</v>
      </c>
    </row>
    <row r="443" spans="1:14" ht="15" customHeight="1" thickBot="1" x14ac:dyDescent="0.25">
      <c r="A443" s="99"/>
      <c r="B443" s="876" t="s">
        <v>529</v>
      </c>
      <c r="C443" s="877"/>
      <c r="D443" s="742"/>
      <c r="E443" s="727"/>
      <c r="F443" s="150"/>
      <c r="G443" s="151"/>
      <c r="H443" s="152"/>
      <c r="I443" s="151"/>
      <c r="J443" s="486">
        <f>SUM(J440:J442)</f>
        <v>0</v>
      </c>
      <c r="K443" s="103" t="s">
        <v>258</v>
      </c>
    </row>
    <row r="444" spans="1:14" ht="15" customHeight="1" x14ac:dyDescent="0.2">
      <c r="A444" s="98"/>
      <c r="B444" s="810"/>
      <c r="C444" s="811"/>
      <c r="D444" s="810"/>
      <c r="E444" s="811"/>
      <c r="F444" s="489" t="s">
        <v>1182</v>
      </c>
      <c r="G444" s="490"/>
      <c r="H444" s="625" t="s">
        <v>1190</v>
      </c>
      <c r="I444" s="585"/>
      <c r="J444" s="105"/>
      <c r="K444" s="103"/>
      <c r="L444" s="1"/>
    </row>
    <row r="445" spans="1:14" ht="15" customHeight="1" x14ac:dyDescent="0.2">
      <c r="A445" s="98"/>
      <c r="B445" s="812"/>
      <c r="C445" s="813"/>
      <c r="D445" s="812"/>
      <c r="E445" s="813"/>
      <c r="F445" s="136">
        <f>J443</f>
        <v>0</v>
      </c>
      <c r="G445" s="249" t="s">
        <v>152</v>
      </c>
      <c r="H445" s="174" t="e">
        <f>'附表４（財政力指数）'!S28</f>
        <v>#DIV/0!</v>
      </c>
      <c r="I445" s="147" t="s">
        <v>153</v>
      </c>
      <c r="J445" s="158">
        <f>IFERROR(ROUND(F445*H445,0),0)</f>
        <v>0</v>
      </c>
      <c r="K445" s="103" t="s">
        <v>759</v>
      </c>
      <c r="L445" s="1" t="s">
        <v>152</v>
      </c>
    </row>
    <row r="446" spans="1:14" ht="15" customHeight="1" thickBot="1" x14ac:dyDescent="0.25">
      <c r="A446" s="98"/>
      <c r="B446" s="814"/>
      <c r="C446" s="815"/>
      <c r="D446" s="814"/>
      <c r="E446" s="815"/>
      <c r="F446" s="153"/>
      <c r="G446" s="134"/>
      <c r="H446" s="154" t="s">
        <v>539</v>
      </c>
      <c r="I446" s="347"/>
      <c r="J446" s="155"/>
      <c r="K446" s="103"/>
      <c r="L446" s="1"/>
    </row>
    <row r="447" spans="1:14" ht="15" customHeight="1" x14ac:dyDescent="0.2">
      <c r="A447" s="98"/>
      <c r="B447" s="103"/>
      <c r="C447" s="103"/>
      <c r="D447" s="103"/>
      <c r="E447" s="103"/>
      <c r="F447" s="57"/>
      <c r="G447" s="103"/>
      <c r="H447" s="104"/>
      <c r="I447" s="104"/>
      <c r="J447" s="57"/>
      <c r="K447" s="103"/>
      <c r="L447" s="1"/>
    </row>
    <row r="448" spans="1:14" ht="15" customHeight="1" x14ac:dyDescent="0.2">
      <c r="A448" s="97">
        <v>29</v>
      </c>
      <c r="B448" s="98" t="s">
        <v>753</v>
      </c>
      <c r="C448" s="94"/>
      <c r="D448" s="94"/>
      <c r="E448" s="94"/>
      <c r="F448" s="108"/>
      <c r="G448" s="94"/>
      <c r="H448" s="94"/>
      <c r="I448" s="94"/>
      <c r="J448" s="108"/>
      <c r="K448" s="94"/>
    </row>
    <row r="449" spans="1:14" ht="15" customHeight="1" x14ac:dyDescent="0.2">
      <c r="A449" s="99"/>
      <c r="B449" s="98" t="s">
        <v>758</v>
      </c>
      <c r="C449" s="94"/>
      <c r="D449" s="94"/>
      <c r="E449" s="94"/>
      <c r="F449" s="108"/>
      <c r="G449" s="94"/>
      <c r="H449" s="94"/>
      <c r="I449" s="94"/>
      <c r="J449" s="108"/>
      <c r="K449" s="94"/>
    </row>
    <row r="450" spans="1:14" ht="15" customHeight="1" x14ac:dyDescent="0.2">
      <c r="A450" s="99"/>
      <c r="B450" s="874" t="s">
        <v>531</v>
      </c>
      <c r="C450" s="875"/>
      <c r="D450" s="874" t="s">
        <v>147</v>
      </c>
      <c r="E450" s="875"/>
      <c r="F450" s="491" t="s">
        <v>302</v>
      </c>
      <c r="G450" s="490"/>
      <c r="H450" s="490" t="s">
        <v>149</v>
      </c>
      <c r="I450" s="490"/>
      <c r="J450" s="491" t="s">
        <v>8</v>
      </c>
      <c r="K450" s="103"/>
    </row>
    <row r="451" spans="1:14" ht="15" customHeight="1" x14ac:dyDescent="0.2">
      <c r="A451" s="99"/>
      <c r="B451" s="147"/>
      <c r="C451" s="250"/>
      <c r="D451" s="347"/>
      <c r="E451" s="348"/>
      <c r="F451" s="109"/>
      <c r="G451" s="134"/>
      <c r="H451" s="134"/>
      <c r="I451" s="134"/>
      <c r="J451" s="110" t="s">
        <v>150</v>
      </c>
      <c r="K451" s="103"/>
    </row>
    <row r="452" spans="1:14" ht="15" customHeight="1" x14ac:dyDescent="0.2">
      <c r="A452" s="99"/>
      <c r="B452" s="483">
        <v>1</v>
      </c>
      <c r="C452" s="487" t="s">
        <v>533</v>
      </c>
      <c r="D452" s="742"/>
      <c r="E452" s="727"/>
      <c r="F452" s="467"/>
      <c r="G452" s="464" t="s">
        <v>152</v>
      </c>
      <c r="H452" s="471">
        <v>0.3</v>
      </c>
      <c r="I452" s="464" t="s">
        <v>153</v>
      </c>
      <c r="J452" s="470">
        <f>ROUND(F452*H452,0)</f>
        <v>0</v>
      </c>
      <c r="K452" s="103" t="s">
        <v>183</v>
      </c>
    </row>
    <row r="453" spans="1:14" ht="15" customHeight="1" thickBot="1" x14ac:dyDescent="0.25">
      <c r="A453" s="99"/>
      <c r="B453" s="483">
        <f t="shared" ref="B453" si="33">B452+1</f>
        <v>2</v>
      </c>
      <c r="C453" s="487" t="s">
        <v>537</v>
      </c>
      <c r="D453" s="742"/>
      <c r="E453" s="727"/>
      <c r="F453" s="467"/>
      <c r="G453" s="464" t="s">
        <v>152</v>
      </c>
      <c r="H453" s="471">
        <v>0.3</v>
      </c>
      <c r="I453" s="464" t="s">
        <v>153</v>
      </c>
      <c r="J453" s="470">
        <f>ROUND(F453*H453,0)</f>
        <v>0</v>
      </c>
      <c r="K453" s="103" t="s">
        <v>184</v>
      </c>
    </row>
    <row r="454" spans="1:14" ht="15" customHeight="1" x14ac:dyDescent="0.2">
      <c r="A454" s="98"/>
      <c r="B454" s="103"/>
      <c r="C454" s="104"/>
      <c r="D454" s="103"/>
      <c r="E454" s="103"/>
      <c r="F454" s="62"/>
      <c r="G454" s="104"/>
      <c r="H454" s="734" t="s">
        <v>185</v>
      </c>
      <c r="I454" s="735"/>
      <c r="J454" s="167"/>
      <c r="K454" s="94"/>
    </row>
    <row r="455" spans="1:14" ht="15" customHeight="1" thickBot="1" x14ac:dyDescent="0.25">
      <c r="A455" s="98"/>
      <c r="B455" s="103"/>
      <c r="C455" s="103"/>
      <c r="D455" s="103"/>
      <c r="E455" s="103"/>
      <c r="F455" s="57"/>
      <c r="G455" s="103"/>
      <c r="H455" s="736" t="s">
        <v>163</v>
      </c>
      <c r="I455" s="737"/>
      <c r="J455" s="5">
        <f>SUM(J452:J453)</f>
        <v>0</v>
      </c>
      <c r="K455" s="103" t="s">
        <v>761</v>
      </c>
      <c r="L455" s="1" t="s">
        <v>152</v>
      </c>
    </row>
    <row r="456" spans="1:14" ht="15" customHeight="1" x14ac:dyDescent="0.2">
      <c r="A456" s="98"/>
      <c r="B456" s="103"/>
      <c r="C456" s="103"/>
      <c r="D456" s="103"/>
      <c r="E456" s="103"/>
      <c r="F456" s="57"/>
      <c r="G456" s="103"/>
      <c r="H456" s="104"/>
      <c r="I456" s="104"/>
      <c r="J456" s="57"/>
      <c r="K456" s="103"/>
      <c r="L456" s="1"/>
    </row>
    <row r="457" spans="1:14" ht="15" customHeight="1" x14ac:dyDescent="0.2">
      <c r="A457" s="97">
        <v>30</v>
      </c>
      <c r="B457" s="98" t="s">
        <v>760</v>
      </c>
      <c r="C457" s="94"/>
      <c r="D457" s="94"/>
      <c r="E457" s="94"/>
      <c r="F457" s="108"/>
      <c r="G457" s="94"/>
      <c r="H457" s="94"/>
      <c r="I457" s="94"/>
      <c r="J457" s="108"/>
      <c r="K457" s="94"/>
    </row>
    <row r="458" spans="1:14" ht="15" customHeight="1" x14ac:dyDescent="0.2">
      <c r="A458" s="99"/>
      <c r="B458" s="874" t="s">
        <v>531</v>
      </c>
      <c r="C458" s="875"/>
      <c r="D458" s="874" t="s">
        <v>147</v>
      </c>
      <c r="E458" s="875"/>
      <c r="F458" s="491" t="s">
        <v>302</v>
      </c>
      <c r="G458" s="490"/>
      <c r="H458" s="490" t="s">
        <v>149</v>
      </c>
      <c r="I458" s="490"/>
      <c r="J458" s="491" t="s">
        <v>8</v>
      </c>
      <c r="K458" s="103"/>
    </row>
    <row r="459" spans="1:14" ht="15" customHeight="1" x14ac:dyDescent="0.2">
      <c r="A459" s="99"/>
      <c r="B459" s="147"/>
      <c r="C459" s="250"/>
      <c r="D459" s="347"/>
      <c r="E459" s="348"/>
      <c r="F459" s="109"/>
      <c r="G459" s="134"/>
      <c r="H459" s="134"/>
      <c r="I459" s="134"/>
      <c r="J459" s="110" t="s">
        <v>150</v>
      </c>
      <c r="K459" s="103"/>
    </row>
    <row r="460" spans="1:14" ht="15" customHeight="1" x14ac:dyDescent="0.2">
      <c r="A460" s="99"/>
      <c r="B460" s="483">
        <v>1</v>
      </c>
      <c r="C460" s="487" t="s">
        <v>533</v>
      </c>
      <c r="D460" s="742"/>
      <c r="E460" s="727"/>
      <c r="F460" s="467"/>
      <c r="G460" s="464" t="s">
        <v>152</v>
      </c>
      <c r="H460" s="471">
        <v>0.5</v>
      </c>
      <c r="I460" s="464" t="s">
        <v>153</v>
      </c>
      <c r="J460" s="470">
        <f>ROUND(F460*H460,0)</f>
        <v>0</v>
      </c>
      <c r="K460" s="103" t="s">
        <v>183</v>
      </c>
    </row>
    <row r="461" spans="1:14" ht="15" customHeight="1" thickBot="1" x14ac:dyDescent="0.25">
      <c r="A461" s="99"/>
      <c r="B461" s="483">
        <f t="shared" ref="B461" si="34">B460+1</f>
        <v>2</v>
      </c>
      <c r="C461" s="487" t="s">
        <v>537</v>
      </c>
      <c r="D461" s="742"/>
      <c r="E461" s="727"/>
      <c r="F461" s="467"/>
      <c r="G461" s="464" t="s">
        <v>152</v>
      </c>
      <c r="H461" s="471">
        <v>0.5</v>
      </c>
      <c r="I461" s="464" t="s">
        <v>153</v>
      </c>
      <c r="J461" s="470">
        <f>ROUND(F461*H461,0)</f>
        <v>0</v>
      </c>
      <c r="K461" s="103" t="s">
        <v>184</v>
      </c>
    </row>
    <row r="462" spans="1:14" s="1" customFormat="1" ht="15" customHeight="1" x14ac:dyDescent="0.2">
      <c r="A462" s="98"/>
      <c r="B462" s="103"/>
      <c r="C462" s="104"/>
      <c r="D462" s="103"/>
      <c r="E462" s="103"/>
      <c r="F462" s="62"/>
      <c r="G462" s="104"/>
      <c r="H462" s="734" t="s">
        <v>185</v>
      </c>
      <c r="I462" s="735"/>
      <c r="J462" s="167"/>
      <c r="K462" s="94"/>
      <c r="L462" s="14"/>
      <c r="N462" s="4"/>
    </row>
    <row r="463" spans="1:14" s="1" customFormat="1" ht="15" customHeight="1" thickBot="1" x14ac:dyDescent="0.25">
      <c r="A463" s="98"/>
      <c r="B463" s="103"/>
      <c r="C463" s="103"/>
      <c r="D463" s="103"/>
      <c r="E463" s="103"/>
      <c r="F463" s="57"/>
      <c r="G463" s="103"/>
      <c r="H463" s="736" t="s">
        <v>163</v>
      </c>
      <c r="I463" s="737"/>
      <c r="J463" s="5">
        <f>SUM(J460:J461)</f>
        <v>0</v>
      </c>
      <c r="K463" s="103" t="s">
        <v>1254</v>
      </c>
      <c r="L463" s="1" t="s">
        <v>152</v>
      </c>
    </row>
    <row r="464" spans="1:14" s="1" customFormat="1" ht="15" customHeight="1" x14ac:dyDescent="0.2">
      <c r="A464" s="98"/>
      <c r="B464" s="103"/>
      <c r="C464" s="103"/>
      <c r="D464" s="103"/>
      <c r="E464" s="103"/>
      <c r="F464" s="57"/>
      <c r="G464" s="103"/>
      <c r="H464" s="104"/>
      <c r="I464" s="104"/>
      <c r="J464" s="57"/>
      <c r="K464" s="103"/>
    </row>
    <row r="465" spans="1:12" ht="15" customHeight="1" x14ac:dyDescent="0.2">
      <c r="A465" s="97">
        <v>31</v>
      </c>
      <c r="B465" s="98" t="s">
        <v>762</v>
      </c>
      <c r="C465" s="94"/>
      <c r="D465" s="94"/>
      <c r="E465" s="94"/>
      <c r="F465" s="108"/>
      <c r="G465" s="94"/>
      <c r="H465" s="94"/>
      <c r="I465" s="94"/>
      <c r="J465" s="108"/>
      <c r="K465" s="94"/>
    </row>
    <row r="466" spans="1:12" ht="15" customHeight="1" x14ac:dyDescent="0.2">
      <c r="A466" s="97"/>
      <c r="B466" s="98" t="s">
        <v>711</v>
      </c>
      <c r="C466" s="94"/>
      <c r="D466" s="94"/>
      <c r="E466" s="94"/>
      <c r="F466" s="108"/>
      <c r="G466" s="94"/>
      <c r="H466" s="94"/>
      <c r="I466" s="94"/>
      <c r="J466" s="108"/>
      <c r="K466" s="94"/>
    </row>
    <row r="467" spans="1:12" ht="15" customHeight="1" x14ac:dyDescent="0.2">
      <c r="A467" s="99"/>
      <c r="B467" s="874" t="s">
        <v>531</v>
      </c>
      <c r="C467" s="875"/>
      <c r="D467" s="874" t="s">
        <v>147</v>
      </c>
      <c r="E467" s="875"/>
      <c r="F467" s="491" t="s">
        <v>302</v>
      </c>
      <c r="G467" s="490"/>
      <c r="H467" s="490" t="s">
        <v>149</v>
      </c>
      <c r="I467" s="490"/>
      <c r="J467" s="491" t="s">
        <v>8</v>
      </c>
      <c r="K467" s="103"/>
    </row>
    <row r="468" spans="1:12" ht="15" customHeight="1" x14ac:dyDescent="0.2">
      <c r="A468" s="99"/>
      <c r="B468" s="147"/>
      <c r="C468" s="250"/>
      <c r="D468" s="347"/>
      <c r="E468" s="348"/>
      <c r="F468" s="109"/>
      <c r="G468" s="134"/>
      <c r="H468" s="134"/>
      <c r="I468" s="134"/>
      <c r="J468" s="110" t="s">
        <v>150</v>
      </c>
      <c r="K468" s="103"/>
    </row>
    <row r="469" spans="1:12" ht="15" customHeight="1" x14ac:dyDescent="0.2">
      <c r="A469" s="99"/>
      <c r="B469" s="483">
        <v>1</v>
      </c>
      <c r="C469" s="487" t="s">
        <v>533</v>
      </c>
      <c r="D469" s="742"/>
      <c r="E469" s="727"/>
      <c r="F469" s="467"/>
      <c r="G469" s="464" t="s">
        <v>152</v>
      </c>
      <c r="H469" s="471">
        <v>0.3</v>
      </c>
      <c r="I469" s="464" t="s">
        <v>153</v>
      </c>
      <c r="J469" s="470">
        <f>ROUND(F469*H469,0)</f>
        <v>0</v>
      </c>
      <c r="K469" s="103" t="s">
        <v>183</v>
      </c>
    </row>
    <row r="470" spans="1:12" ht="15" customHeight="1" x14ac:dyDescent="0.2">
      <c r="A470" s="99"/>
      <c r="B470" s="483">
        <f t="shared" ref="B470" si="35">B469+1</f>
        <v>2</v>
      </c>
      <c r="C470" s="487" t="s">
        <v>537</v>
      </c>
      <c r="D470" s="742"/>
      <c r="E470" s="727"/>
      <c r="F470" s="467"/>
      <c r="G470" s="464" t="s">
        <v>152</v>
      </c>
      <c r="H470" s="471">
        <v>0.3</v>
      </c>
      <c r="I470" s="464" t="s">
        <v>153</v>
      </c>
      <c r="J470" s="470">
        <f>ROUND(F470*H470,0)</f>
        <v>0</v>
      </c>
      <c r="K470" s="103" t="s">
        <v>184</v>
      </c>
    </row>
    <row r="471" spans="1:12" ht="15" customHeight="1" thickBot="1" x14ac:dyDescent="0.25">
      <c r="A471" s="99"/>
      <c r="B471" s="876" t="s">
        <v>529</v>
      </c>
      <c r="C471" s="877"/>
      <c r="D471" s="742"/>
      <c r="E471" s="727"/>
      <c r="F471" s="150"/>
      <c r="G471" s="151"/>
      <c r="H471" s="152"/>
      <c r="I471" s="151"/>
      <c r="J471" s="486">
        <f>SUM(J469:J470)</f>
        <v>0</v>
      </c>
      <c r="K471" s="103" t="s">
        <v>257</v>
      </c>
    </row>
    <row r="472" spans="1:12" ht="15" customHeight="1" x14ac:dyDescent="0.2">
      <c r="A472" s="98"/>
      <c r="B472" s="810"/>
      <c r="C472" s="811"/>
      <c r="D472" s="810"/>
      <c r="E472" s="811"/>
      <c r="F472" s="489" t="s">
        <v>756</v>
      </c>
      <c r="G472" s="490"/>
      <c r="H472" s="625" t="s">
        <v>1190</v>
      </c>
      <c r="I472" s="585"/>
      <c r="J472" s="105"/>
      <c r="K472" s="103"/>
      <c r="L472" s="1"/>
    </row>
    <row r="473" spans="1:12" ht="15" customHeight="1" x14ac:dyDescent="0.2">
      <c r="A473" s="98"/>
      <c r="B473" s="812"/>
      <c r="C473" s="813"/>
      <c r="D473" s="812"/>
      <c r="E473" s="813"/>
      <c r="F473" s="136">
        <f>J471</f>
        <v>0</v>
      </c>
      <c r="G473" s="249" t="s">
        <v>152</v>
      </c>
      <c r="H473" s="174" t="e">
        <f>'附表４（財政力指数）'!S28</f>
        <v>#DIV/0!</v>
      </c>
      <c r="I473" s="147" t="s">
        <v>153</v>
      </c>
      <c r="J473" s="158">
        <f>IFERROR(ROUND(F473*H473,0),0)</f>
        <v>0</v>
      </c>
      <c r="K473" s="103" t="s">
        <v>765</v>
      </c>
      <c r="L473" s="1" t="s">
        <v>152</v>
      </c>
    </row>
    <row r="474" spans="1:12" ht="15" customHeight="1" thickBot="1" x14ac:dyDescent="0.25">
      <c r="A474" s="98"/>
      <c r="B474" s="814"/>
      <c r="C474" s="815"/>
      <c r="D474" s="814"/>
      <c r="E474" s="815"/>
      <c r="F474" s="153"/>
      <c r="G474" s="134"/>
      <c r="H474" s="154" t="s">
        <v>539</v>
      </c>
      <c r="I474" s="347"/>
      <c r="J474" s="155"/>
      <c r="K474" s="103"/>
      <c r="L474" s="1"/>
    </row>
    <row r="475" spans="1:12" ht="15" customHeight="1" x14ac:dyDescent="0.2">
      <c r="A475" s="98"/>
      <c r="B475" s="103"/>
      <c r="C475" s="103"/>
      <c r="D475" s="103"/>
      <c r="E475" s="103"/>
      <c r="F475" s="57"/>
      <c r="G475" s="103"/>
      <c r="H475" s="104"/>
      <c r="I475" s="104"/>
      <c r="J475" s="57"/>
      <c r="K475" s="103"/>
      <c r="L475" s="1"/>
    </row>
    <row r="476" spans="1:12" ht="15" customHeight="1" x14ac:dyDescent="0.2">
      <c r="A476" s="97">
        <v>32</v>
      </c>
      <c r="B476" s="98" t="s">
        <v>762</v>
      </c>
      <c r="C476" s="94"/>
      <c r="D476" s="94"/>
      <c r="E476" s="94"/>
      <c r="F476" s="108"/>
      <c r="G476" s="94"/>
      <c r="H476" s="94"/>
      <c r="I476" s="94"/>
      <c r="J476" s="108"/>
      <c r="K476" s="94"/>
    </row>
    <row r="477" spans="1:12" ht="15" customHeight="1" x14ac:dyDescent="0.2">
      <c r="A477" s="97"/>
      <c r="B477" s="98" t="s">
        <v>1208</v>
      </c>
      <c r="C477" s="94"/>
      <c r="D477" s="94"/>
      <c r="E477" s="94"/>
      <c r="F477" s="108"/>
      <c r="G477" s="94"/>
      <c r="H477" s="94"/>
      <c r="I477" s="94"/>
      <c r="J477" s="108"/>
      <c r="K477" s="94"/>
    </row>
    <row r="478" spans="1:12" ht="15" customHeight="1" x14ac:dyDescent="0.2">
      <c r="A478" s="99"/>
      <c r="B478" s="874" t="s">
        <v>531</v>
      </c>
      <c r="C478" s="875"/>
      <c r="D478" s="874" t="s">
        <v>147</v>
      </c>
      <c r="E478" s="875"/>
      <c r="F478" s="491" t="s">
        <v>302</v>
      </c>
      <c r="G478" s="490"/>
      <c r="H478" s="490" t="s">
        <v>149</v>
      </c>
      <c r="I478" s="490"/>
      <c r="J478" s="491" t="s">
        <v>8</v>
      </c>
      <c r="K478" s="103"/>
    </row>
    <row r="479" spans="1:12" ht="15" customHeight="1" x14ac:dyDescent="0.2">
      <c r="A479" s="99"/>
      <c r="B479" s="147"/>
      <c r="C479" s="250"/>
      <c r="D479" s="347"/>
      <c r="E479" s="348"/>
      <c r="F479" s="109"/>
      <c r="G479" s="134"/>
      <c r="H479" s="134"/>
      <c r="I479" s="134"/>
      <c r="J479" s="110" t="s">
        <v>150</v>
      </c>
      <c r="K479" s="103"/>
    </row>
    <row r="480" spans="1:12" ht="15" customHeight="1" x14ac:dyDescent="0.2">
      <c r="A480" s="99"/>
      <c r="B480" s="483">
        <v>1</v>
      </c>
      <c r="C480" s="487" t="s">
        <v>533</v>
      </c>
      <c r="D480" s="742"/>
      <c r="E480" s="727"/>
      <c r="F480" s="467"/>
      <c r="G480" s="464" t="s">
        <v>152</v>
      </c>
      <c r="H480" s="471">
        <v>0.3</v>
      </c>
      <c r="I480" s="464" t="s">
        <v>153</v>
      </c>
      <c r="J480" s="470">
        <f>ROUND(F480*H480,0)</f>
        <v>0</v>
      </c>
      <c r="K480" s="103" t="s">
        <v>183</v>
      </c>
    </row>
    <row r="481" spans="1:12" ht="15" customHeight="1" x14ac:dyDescent="0.2">
      <c r="A481" s="99"/>
      <c r="B481" s="483">
        <f t="shared" ref="B481" si="36">B480+1</f>
        <v>2</v>
      </c>
      <c r="C481" s="487" t="s">
        <v>537</v>
      </c>
      <c r="D481" s="742"/>
      <c r="E481" s="727"/>
      <c r="F481" s="467"/>
      <c r="G481" s="464" t="s">
        <v>152</v>
      </c>
      <c r="H481" s="471">
        <v>0.3</v>
      </c>
      <c r="I481" s="464" t="s">
        <v>153</v>
      </c>
      <c r="J481" s="470">
        <f>ROUND(F481*H481,0)</f>
        <v>0</v>
      </c>
      <c r="K481" s="103" t="s">
        <v>184</v>
      </c>
    </row>
    <row r="482" spans="1:12" ht="15" customHeight="1" thickBot="1" x14ac:dyDescent="0.25">
      <c r="A482" s="99"/>
      <c r="B482" s="876" t="s">
        <v>529</v>
      </c>
      <c r="C482" s="877"/>
      <c r="D482" s="742"/>
      <c r="E482" s="727"/>
      <c r="F482" s="150"/>
      <c r="G482" s="151"/>
      <c r="H482" s="152"/>
      <c r="I482" s="151"/>
      <c r="J482" s="486">
        <f>SUM(J480:J481)</f>
        <v>0</v>
      </c>
      <c r="K482" s="103" t="s">
        <v>257</v>
      </c>
    </row>
    <row r="483" spans="1:12" ht="15" customHeight="1" x14ac:dyDescent="0.2">
      <c r="A483" s="98"/>
      <c r="B483" s="810"/>
      <c r="C483" s="811"/>
      <c r="D483" s="810"/>
      <c r="E483" s="811"/>
      <c r="F483" s="489" t="s">
        <v>756</v>
      </c>
      <c r="G483" s="490"/>
      <c r="H483" s="625" t="s">
        <v>1190</v>
      </c>
      <c r="I483" s="585"/>
      <c r="J483" s="105"/>
      <c r="K483" s="103"/>
      <c r="L483" s="1"/>
    </row>
    <row r="484" spans="1:12" ht="15" customHeight="1" x14ac:dyDescent="0.2">
      <c r="A484" s="98"/>
      <c r="B484" s="812"/>
      <c r="C484" s="813"/>
      <c r="D484" s="812"/>
      <c r="E484" s="813"/>
      <c r="F484" s="136">
        <f>J482</f>
        <v>0</v>
      </c>
      <c r="G484" s="249" t="s">
        <v>152</v>
      </c>
      <c r="H484" s="174" t="e">
        <f>'附表４（財政力指数）'!S45</f>
        <v>#DIV/0!</v>
      </c>
      <c r="I484" s="147" t="s">
        <v>153</v>
      </c>
      <c r="J484" s="158">
        <f>IFERROR(ROUND(F484*H484,0),0)</f>
        <v>0</v>
      </c>
      <c r="K484" s="103" t="s">
        <v>822</v>
      </c>
      <c r="L484" s="1" t="s">
        <v>152</v>
      </c>
    </row>
    <row r="485" spans="1:12" ht="15" customHeight="1" thickBot="1" x14ac:dyDescent="0.25">
      <c r="A485" s="98"/>
      <c r="B485" s="814"/>
      <c r="C485" s="815"/>
      <c r="D485" s="814"/>
      <c r="E485" s="815"/>
      <c r="F485" s="153"/>
      <c r="G485" s="134"/>
      <c r="H485" s="154" t="s">
        <v>714</v>
      </c>
      <c r="I485" s="347"/>
      <c r="J485" s="155"/>
      <c r="K485" s="103"/>
      <c r="L485" s="1"/>
    </row>
    <row r="486" spans="1:12" ht="15" customHeight="1" x14ac:dyDescent="0.2">
      <c r="A486" s="98"/>
      <c r="B486" s="103"/>
      <c r="C486" s="103"/>
      <c r="D486" s="103"/>
      <c r="E486" s="103"/>
      <c r="F486" s="57"/>
      <c r="G486" s="103"/>
      <c r="H486" s="104"/>
      <c r="I486" s="104"/>
      <c r="J486" s="57"/>
      <c r="K486" s="103"/>
      <c r="L486" s="1"/>
    </row>
    <row r="487" spans="1:12" ht="15" customHeight="1" x14ac:dyDescent="0.2">
      <c r="A487" s="97">
        <v>33</v>
      </c>
      <c r="B487" s="98" t="s">
        <v>764</v>
      </c>
      <c r="C487" s="94"/>
      <c r="D487" s="94"/>
      <c r="E487" s="94"/>
      <c r="F487" s="108"/>
      <c r="G487" s="94"/>
      <c r="H487" s="94"/>
      <c r="I487" s="94"/>
      <c r="J487" s="108"/>
      <c r="K487" s="94"/>
    </row>
    <row r="488" spans="1:12" ht="15" customHeight="1" x14ac:dyDescent="0.2">
      <c r="A488" s="99"/>
      <c r="B488" s="874" t="s">
        <v>531</v>
      </c>
      <c r="C488" s="875"/>
      <c r="D488" s="874" t="s">
        <v>147</v>
      </c>
      <c r="E488" s="875"/>
      <c r="F488" s="491" t="s">
        <v>302</v>
      </c>
      <c r="G488" s="490"/>
      <c r="H488" s="490" t="s">
        <v>149</v>
      </c>
      <c r="I488" s="490"/>
      <c r="J488" s="491" t="s">
        <v>8</v>
      </c>
      <c r="K488" s="103"/>
    </row>
    <row r="489" spans="1:12" ht="15" customHeight="1" x14ac:dyDescent="0.2">
      <c r="A489" s="99"/>
      <c r="B489" s="147"/>
      <c r="C489" s="250"/>
      <c r="D489" s="347"/>
      <c r="E489" s="348"/>
      <c r="F489" s="109"/>
      <c r="G489" s="134"/>
      <c r="H489" s="134"/>
      <c r="I489" s="134"/>
      <c r="J489" s="110" t="s">
        <v>150</v>
      </c>
      <c r="K489" s="103"/>
    </row>
    <row r="490" spans="1:12" ht="15" customHeight="1" x14ac:dyDescent="0.2">
      <c r="A490" s="99"/>
      <c r="B490" s="483">
        <v>1</v>
      </c>
      <c r="C490" s="487" t="s">
        <v>533</v>
      </c>
      <c r="D490" s="742"/>
      <c r="E490" s="727"/>
      <c r="F490" s="467"/>
      <c r="G490" s="464" t="s">
        <v>152</v>
      </c>
      <c r="H490" s="471">
        <v>0.3</v>
      </c>
      <c r="I490" s="464" t="s">
        <v>153</v>
      </c>
      <c r="J490" s="470">
        <f>ROUND(F490*H490,0)</f>
        <v>0</v>
      </c>
      <c r="K490" s="103" t="s">
        <v>183</v>
      </c>
    </row>
    <row r="491" spans="1:12" ht="15" customHeight="1" thickBot="1" x14ac:dyDescent="0.25">
      <c r="A491" s="99"/>
      <c r="B491" s="483">
        <f t="shared" ref="B491" si="37">B490+1</f>
        <v>2</v>
      </c>
      <c r="C491" s="487" t="s">
        <v>537</v>
      </c>
      <c r="D491" s="742"/>
      <c r="E491" s="727"/>
      <c r="F491" s="467"/>
      <c r="G491" s="464" t="s">
        <v>152</v>
      </c>
      <c r="H491" s="471">
        <v>0.3</v>
      </c>
      <c r="I491" s="464" t="s">
        <v>153</v>
      </c>
      <c r="J491" s="470">
        <f>ROUND(F491*H491,0)</f>
        <v>0</v>
      </c>
      <c r="K491" s="103" t="s">
        <v>184</v>
      </c>
    </row>
    <row r="492" spans="1:12" ht="15" customHeight="1" x14ac:dyDescent="0.2">
      <c r="A492" s="98"/>
      <c r="B492" s="103"/>
      <c r="C492" s="104"/>
      <c r="D492" s="103"/>
      <c r="E492" s="103"/>
      <c r="F492" s="62"/>
      <c r="G492" s="104"/>
      <c r="H492" s="734" t="s">
        <v>185</v>
      </c>
      <c r="I492" s="735"/>
      <c r="J492" s="167"/>
      <c r="K492" s="94"/>
    </row>
    <row r="493" spans="1:12" ht="15" customHeight="1" thickBot="1" x14ac:dyDescent="0.25">
      <c r="A493" s="98"/>
      <c r="B493" s="103"/>
      <c r="C493" s="103"/>
      <c r="D493" s="103"/>
      <c r="E493" s="103"/>
      <c r="F493" s="57"/>
      <c r="G493" s="103"/>
      <c r="H493" s="736" t="s">
        <v>163</v>
      </c>
      <c r="I493" s="737"/>
      <c r="J493" s="5">
        <f>SUM(J490:J491)</f>
        <v>0</v>
      </c>
      <c r="K493" s="103" t="s">
        <v>828</v>
      </c>
      <c r="L493" s="1" t="s">
        <v>152</v>
      </c>
    </row>
    <row r="494" spans="1:12" ht="15" customHeight="1" x14ac:dyDescent="0.2">
      <c r="A494" s="98"/>
      <c r="B494" s="103"/>
      <c r="C494" s="103"/>
      <c r="D494" s="103"/>
      <c r="E494" s="103"/>
      <c r="F494" s="57"/>
      <c r="G494" s="103"/>
      <c r="H494" s="104"/>
      <c r="I494" s="104"/>
      <c r="J494" s="57"/>
      <c r="K494" s="103"/>
      <c r="L494" s="1"/>
    </row>
    <row r="495" spans="1:12" ht="15" customHeight="1" thickBot="1" x14ac:dyDescent="0.25">
      <c r="A495" s="94"/>
      <c r="B495" s="94"/>
      <c r="C495" s="94"/>
      <c r="D495" s="94"/>
      <c r="E495" s="94"/>
      <c r="F495" s="108"/>
      <c r="G495" s="94"/>
      <c r="H495" s="94"/>
      <c r="I495" s="94"/>
      <c r="J495" s="108"/>
      <c r="K495" s="94"/>
    </row>
    <row r="496" spans="1:12" ht="15" customHeight="1" x14ac:dyDescent="0.2">
      <c r="A496" s="98"/>
      <c r="B496" s="103"/>
      <c r="C496" s="103"/>
      <c r="D496" s="103"/>
      <c r="E496" s="103"/>
      <c r="F496" s="57"/>
      <c r="G496" s="103"/>
      <c r="H496" s="738" t="s">
        <v>1291</v>
      </c>
      <c r="I496" s="739"/>
      <c r="J496" s="105"/>
      <c r="K496" s="94"/>
    </row>
    <row r="497" spans="1:11" ht="15" customHeight="1" thickBot="1" x14ac:dyDescent="0.25">
      <c r="A497" s="94"/>
      <c r="B497" s="94"/>
      <c r="C497" s="94"/>
      <c r="D497" s="94"/>
      <c r="E497" s="94"/>
      <c r="F497" s="108"/>
      <c r="G497" s="94"/>
      <c r="H497" s="740" t="s">
        <v>766</v>
      </c>
      <c r="I497" s="741"/>
      <c r="J497" s="5">
        <f>SUMIF(L4:L494,"*",J4:J494)</f>
        <v>0</v>
      </c>
      <c r="K497" s="94" t="s">
        <v>767</v>
      </c>
    </row>
  </sheetData>
  <customSheetViews>
    <customSheetView guid="{0BABB45E-2E04-4EF9-B6DB-A3C90737BC1D}" showPageBreaks="1" showGridLines="0" printArea="1" view="pageBreakPreview" topLeftCell="A328">
      <selection activeCell="F348" sqref="F348"/>
      <pageMargins left="0" right="0" top="0" bottom="0" header="0" footer="0"/>
      <headerFooter alignWithMargins="0"/>
    </customSheetView>
    <customSheetView guid="{51EA80E5-8A40-457F-BD3B-5254392D47AE}" showPageBreaks="1" showGridLines="0" printArea="1" view="pageBreakPreview" topLeftCell="A169">
      <selection activeCell="F361" sqref="F361"/>
      <pageMargins left="0" right="0" top="0" bottom="0" header="0" footer="0"/>
      <headerFooter alignWithMargins="0"/>
    </customSheetView>
    <customSheetView guid="{69464F70-16F9-4136-87AF-D70A02C3B76C}" showPageBreaks="1" showGridLines="0" printArea="1" view="pageBreakPreview" topLeftCell="A169">
      <selection activeCell="F361" sqref="F361"/>
      <pageMargins left="0" right="0" top="0" bottom="0" header="0" footer="0"/>
      <headerFooter alignWithMargins="0"/>
    </customSheetView>
    <customSheetView guid="{D2B5EC5D-6E54-47E5-91DA-BD5989BD188A}" showPageBreaks="1" showGridLines="0" printArea="1" view="pageBreakPreview" topLeftCell="A169">
      <selection activeCell="F361" sqref="F361"/>
      <pageMargins left="0" right="0" top="0" bottom="0" header="0" footer="0"/>
      <headerFooter alignWithMargins="0"/>
    </customSheetView>
    <customSheetView guid="{7638A293-2517-4C0E-9B00-4D7C5CE7FD01}" showPageBreaks="1" showGridLines="0" printArea="1" view="pageBreakPreview">
      <selection activeCell="J344" sqref="J344"/>
      <pageMargins left="0" right="0" top="0" bottom="0" header="0" footer="0"/>
      <headerFooter alignWithMargins="0"/>
    </customSheetView>
    <customSheetView guid="{52797262-6142-4579-A585-EF778AE1B777}" showPageBreaks="1" showGridLines="0" printArea="1" view="pageBreakPreview">
      <selection activeCell="J344" sqref="J344"/>
      <pageMargins left="0" right="0" top="0" bottom="0" header="0" footer="0"/>
      <headerFooter alignWithMargins="0"/>
    </customSheetView>
    <customSheetView guid="{88309E32-0F84-4306-A278-4798D3F83810}" showPageBreaks="1" showGridLines="0" printArea="1" view="pageBreakPreview">
      <selection activeCell="J344" sqref="J344"/>
      <pageMargins left="0" right="0" top="0" bottom="0" header="0" footer="0"/>
      <headerFooter alignWithMargins="0"/>
    </customSheetView>
    <customSheetView guid="{82097881-6F01-409B-9626-09347A86C944}" showPageBreaks="1" showGridLines="0" printArea="1" view="pageBreakPreview">
      <selection activeCell="J344" sqref="J344"/>
      <pageMargins left="0" right="0" top="0" bottom="0" header="0" footer="0"/>
      <headerFooter alignWithMargins="0"/>
    </customSheetView>
    <customSheetView guid="{5F692ADD-693B-4092-83D3-FB87A19A0587}" showPageBreaks="1" showGridLines="0" printArea="1" view="pageBreakPreview" topLeftCell="A169">
      <selection activeCell="F361" sqref="F361"/>
      <pageMargins left="0" right="0" top="0" bottom="0" header="0" footer="0"/>
      <headerFooter alignWithMargins="0"/>
    </customSheetView>
  </customSheetViews>
  <mergeCells count="375">
    <mergeCell ref="D158:E158"/>
    <mergeCell ref="D395:E395"/>
    <mergeCell ref="D406:E406"/>
    <mergeCell ref="D416:E416"/>
    <mergeCell ref="D440:E440"/>
    <mergeCell ref="D441:E441"/>
    <mergeCell ref="B197:C197"/>
    <mergeCell ref="D199:E199"/>
    <mergeCell ref="D200:E200"/>
    <mergeCell ref="D201:E201"/>
    <mergeCell ref="D202:E202"/>
    <mergeCell ref="D203:E203"/>
    <mergeCell ref="D204:E204"/>
    <mergeCell ref="D251:E251"/>
    <mergeCell ref="D252:E252"/>
    <mergeCell ref="D274:E274"/>
    <mergeCell ref="D182:E182"/>
    <mergeCell ref="D184:E184"/>
    <mergeCell ref="D185:E185"/>
    <mergeCell ref="B238:C238"/>
    <mergeCell ref="D238:E238"/>
    <mergeCell ref="D240:E240"/>
    <mergeCell ref="D241:E241"/>
    <mergeCell ref="D223:E223"/>
    <mergeCell ref="D119:E119"/>
    <mergeCell ref="D120:E120"/>
    <mergeCell ref="D121:E121"/>
    <mergeCell ref="D122:E122"/>
    <mergeCell ref="D123:E123"/>
    <mergeCell ref="D138:E138"/>
    <mergeCell ref="D57:E57"/>
    <mergeCell ref="D100:E100"/>
    <mergeCell ref="D83:E83"/>
    <mergeCell ref="D84:E84"/>
    <mergeCell ref="D85:E85"/>
    <mergeCell ref="D92:E92"/>
    <mergeCell ref="D93:E93"/>
    <mergeCell ref="D94:E94"/>
    <mergeCell ref="D95:E95"/>
    <mergeCell ref="D96:E96"/>
    <mergeCell ref="D118:E118"/>
    <mergeCell ref="D82:E82"/>
    <mergeCell ref="B8:C8"/>
    <mergeCell ref="D8:E8"/>
    <mergeCell ref="D10:E10"/>
    <mergeCell ref="D11:E11"/>
    <mergeCell ref="D12:E12"/>
    <mergeCell ref="A1:B1"/>
    <mergeCell ref="C1:E1"/>
    <mergeCell ref="B38:C38"/>
    <mergeCell ref="D38:E38"/>
    <mergeCell ref="D40:E40"/>
    <mergeCell ref="D41:E41"/>
    <mergeCell ref="D42:E42"/>
    <mergeCell ref="D43:E43"/>
    <mergeCell ref="D50:E50"/>
    <mergeCell ref="D51:E51"/>
    <mergeCell ref="D52:E52"/>
    <mergeCell ref="D53:E53"/>
    <mergeCell ref="D54:E54"/>
    <mergeCell ref="D47:E47"/>
    <mergeCell ref="D48:E48"/>
    <mergeCell ref="D49:E49"/>
    <mergeCell ref="D55:E55"/>
    <mergeCell ref="D44:E44"/>
    <mergeCell ref="D45:E45"/>
    <mergeCell ref="D46:E46"/>
    <mergeCell ref="I1:K1"/>
    <mergeCell ref="H30:I30"/>
    <mergeCell ref="H31:I31"/>
    <mergeCell ref="D19:E19"/>
    <mergeCell ref="D20:E20"/>
    <mergeCell ref="D21:E21"/>
    <mergeCell ref="D22:E22"/>
    <mergeCell ref="D23:E23"/>
    <mergeCell ref="D24:E24"/>
    <mergeCell ref="D13:E13"/>
    <mergeCell ref="D14:E14"/>
    <mergeCell ref="D15:E15"/>
    <mergeCell ref="D16:E16"/>
    <mergeCell ref="D17:E17"/>
    <mergeCell ref="D18:E18"/>
    <mergeCell ref="D29:E29"/>
    <mergeCell ref="D25:E25"/>
    <mergeCell ref="D26:E26"/>
    <mergeCell ref="D27:E27"/>
    <mergeCell ref="D28:E28"/>
    <mergeCell ref="H60:I60"/>
    <mergeCell ref="B65:C65"/>
    <mergeCell ref="D65:E65"/>
    <mergeCell ref="D67:E67"/>
    <mergeCell ref="D80:E80"/>
    <mergeCell ref="D56:E56"/>
    <mergeCell ref="D58:E58"/>
    <mergeCell ref="D81:E81"/>
    <mergeCell ref="D74:E74"/>
    <mergeCell ref="D75:E75"/>
    <mergeCell ref="D76:E76"/>
    <mergeCell ref="D77:E77"/>
    <mergeCell ref="D78:E78"/>
    <mergeCell ref="D79:E79"/>
    <mergeCell ref="D68:E68"/>
    <mergeCell ref="D69:E69"/>
    <mergeCell ref="D70:E70"/>
    <mergeCell ref="D71:E71"/>
    <mergeCell ref="D72:E72"/>
    <mergeCell ref="D73:E73"/>
    <mergeCell ref="D59:E59"/>
    <mergeCell ref="H61:I61"/>
    <mergeCell ref="H103:I103"/>
    <mergeCell ref="D86:E86"/>
    <mergeCell ref="D87:E87"/>
    <mergeCell ref="D88:E88"/>
    <mergeCell ref="D89:E89"/>
    <mergeCell ref="D90:E90"/>
    <mergeCell ref="D91:E91"/>
    <mergeCell ref="B116:C116"/>
    <mergeCell ref="D116:E116"/>
    <mergeCell ref="H104:I104"/>
    <mergeCell ref="B108:C108"/>
    <mergeCell ref="D108:E108"/>
    <mergeCell ref="D110:E110"/>
    <mergeCell ref="H112:I112"/>
    <mergeCell ref="D97:E97"/>
    <mergeCell ref="D98:E98"/>
    <mergeCell ref="D99:E99"/>
    <mergeCell ref="D101:E101"/>
    <mergeCell ref="D102:E102"/>
    <mergeCell ref="H111:I111"/>
    <mergeCell ref="H160:I160"/>
    <mergeCell ref="H167:I167"/>
    <mergeCell ref="H168:I168"/>
    <mergeCell ref="B180:C180"/>
    <mergeCell ref="D180:E180"/>
    <mergeCell ref="D183:E183"/>
    <mergeCell ref="D197:E197"/>
    <mergeCell ref="D214:E214"/>
    <mergeCell ref="H215:I215"/>
    <mergeCell ref="B172:C172"/>
    <mergeCell ref="D172:E172"/>
    <mergeCell ref="D174:E174"/>
    <mergeCell ref="H175:I175"/>
    <mergeCell ref="H176:I176"/>
    <mergeCell ref="D186:E186"/>
    <mergeCell ref="H216:I216"/>
    <mergeCell ref="B220:C220"/>
    <mergeCell ref="D220:E220"/>
    <mergeCell ref="D222:E222"/>
    <mergeCell ref="H205:I205"/>
    <mergeCell ref="H206:I206"/>
    <mergeCell ref="B210:C210"/>
    <mergeCell ref="D210:E210"/>
    <mergeCell ref="D212:E212"/>
    <mergeCell ref="D213:E213"/>
    <mergeCell ref="D224:E224"/>
    <mergeCell ref="D225:E225"/>
    <mergeCell ref="D226:E226"/>
    <mergeCell ref="D227:E227"/>
    <mergeCell ref="D228:E228"/>
    <mergeCell ref="D229:E229"/>
    <mergeCell ref="D231:E231"/>
    <mergeCell ref="D230:E230"/>
    <mergeCell ref="B287:C287"/>
    <mergeCell ref="D287:E287"/>
    <mergeCell ref="D264:E264"/>
    <mergeCell ref="H265:I265"/>
    <mergeCell ref="B270:C270"/>
    <mergeCell ref="D270:E270"/>
    <mergeCell ref="D272:E272"/>
    <mergeCell ref="D273:E273"/>
    <mergeCell ref="D275:E275"/>
    <mergeCell ref="D276:E276"/>
    <mergeCell ref="D277:E277"/>
    <mergeCell ref="B303:C303"/>
    <mergeCell ref="D303:E303"/>
    <mergeCell ref="B280:C282"/>
    <mergeCell ref="D280:E282"/>
    <mergeCell ref="D305:E305"/>
    <mergeCell ref="D306:E306"/>
    <mergeCell ref="D307:E307"/>
    <mergeCell ref="D308:E308"/>
    <mergeCell ref="D289:E289"/>
    <mergeCell ref="D290:E290"/>
    <mergeCell ref="D291:E291"/>
    <mergeCell ref="B296:C296"/>
    <mergeCell ref="D296:E296"/>
    <mergeCell ref="B297:C299"/>
    <mergeCell ref="D297:E299"/>
    <mergeCell ref="D294:E294"/>
    <mergeCell ref="D293:E293"/>
    <mergeCell ref="D295:E295"/>
    <mergeCell ref="D292:E292"/>
    <mergeCell ref="E320:F321"/>
    <mergeCell ref="H320:H321"/>
    <mergeCell ref="B322:C322"/>
    <mergeCell ref="E322:F322"/>
    <mergeCell ref="E323:F324"/>
    <mergeCell ref="H323:H324"/>
    <mergeCell ref="D309:E309"/>
    <mergeCell ref="H314:I314"/>
    <mergeCell ref="E317:F318"/>
    <mergeCell ref="H317:H318"/>
    <mergeCell ref="B319:C319"/>
    <mergeCell ref="E319:F319"/>
    <mergeCell ref="D310:E310"/>
    <mergeCell ref="D312:E312"/>
    <mergeCell ref="D311:E311"/>
    <mergeCell ref="D313:E313"/>
    <mergeCell ref="H315:I315"/>
    <mergeCell ref="H332:H333"/>
    <mergeCell ref="B334:C334"/>
    <mergeCell ref="E334:F334"/>
    <mergeCell ref="E329:F330"/>
    <mergeCell ref="B337:C337"/>
    <mergeCell ref="E337:F337"/>
    <mergeCell ref="E332:F333"/>
    <mergeCell ref="E335:F336"/>
    <mergeCell ref="H335:H336"/>
    <mergeCell ref="B325:C325"/>
    <mergeCell ref="E325:F325"/>
    <mergeCell ref="E326:F327"/>
    <mergeCell ref="H326:H327"/>
    <mergeCell ref="B328:C328"/>
    <mergeCell ref="E328:F328"/>
    <mergeCell ref="H329:H330"/>
    <mergeCell ref="B331:C331"/>
    <mergeCell ref="E331:F331"/>
    <mergeCell ref="M349:U361"/>
    <mergeCell ref="B363:E364"/>
    <mergeCell ref="A365:B365"/>
    <mergeCell ref="D381:E381"/>
    <mergeCell ref="D378:E378"/>
    <mergeCell ref="D380:E380"/>
    <mergeCell ref="A358:B358"/>
    <mergeCell ref="C358:J360"/>
    <mergeCell ref="C365:J370"/>
    <mergeCell ref="B374:C374"/>
    <mergeCell ref="D374:E374"/>
    <mergeCell ref="D376:E376"/>
    <mergeCell ref="D377:E377"/>
    <mergeCell ref="D379:E379"/>
    <mergeCell ref="H383:I383"/>
    <mergeCell ref="H397:I397"/>
    <mergeCell ref="H398:I398"/>
    <mergeCell ref="D382:E382"/>
    <mergeCell ref="D396:E396"/>
    <mergeCell ref="D405:E405"/>
    <mergeCell ref="H408:I408"/>
    <mergeCell ref="H409:I409"/>
    <mergeCell ref="D393:E393"/>
    <mergeCell ref="D404:E404"/>
    <mergeCell ref="B413:C413"/>
    <mergeCell ref="D413:E413"/>
    <mergeCell ref="D415:E415"/>
    <mergeCell ref="D470:E470"/>
    <mergeCell ref="H418:I418"/>
    <mergeCell ref="D407:E407"/>
    <mergeCell ref="D417:E417"/>
    <mergeCell ref="H419:I419"/>
    <mergeCell ref="H384:I384"/>
    <mergeCell ref="B388:C388"/>
    <mergeCell ref="D388:E388"/>
    <mergeCell ref="D390:E390"/>
    <mergeCell ref="D391:E391"/>
    <mergeCell ref="D392:E392"/>
    <mergeCell ref="D394:E394"/>
    <mergeCell ref="B402:C402"/>
    <mergeCell ref="D402:E402"/>
    <mergeCell ref="B429:C429"/>
    <mergeCell ref="D429:E429"/>
    <mergeCell ref="D431:E431"/>
    <mergeCell ref="H433:I433"/>
    <mergeCell ref="D450:E450"/>
    <mergeCell ref="D432:E432"/>
    <mergeCell ref="H434:I434"/>
    <mergeCell ref="B438:C438"/>
    <mergeCell ref="D438:E438"/>
    <mergeCell ref="H124:I124"/>
    <mergeCell ref="H149:I149"/>
    <mergeCell ref="B154:C154"/>
    <mergeCell ref="D154:E154"/>
    <mergeCell ref="D156:E156"/>
    <mergeCell ref="H159:I159"/>
    <mergeCell ref="B164:C164"/>
    <mergeCell ref="D164:E164"/>
    <mergeCell ref="D166:E166"/>
    <mergeCell ref="H125:I125"/>
    <mergeCell ref="B129:E131"/>
    <mergeCell ref="B136:C136"/>
    <mergeCell ref="D136:E136"/>
    <mergeCell ref="D157:E157"/>
    <mergeCell ref="D144:E144"/>
    <mergeCell ref="D145:E145"/>
    <mergeCell ref="D146:E146"/>
    <mergeCell ref="D147:E147"/>
    <mergeCell ref="H150:I150"/>
    <mergeCell ref="D139:E139"/>
    <mergeCell ref="D140:E140"/>
    <mergeCell ref="D141:E141"/>
    <mergeCell ref="D142:E142"/>
    <mergeCell ref="D143:E143"/>
    <mergeCell ref="H187:I187"/>
    <mergeCell ref="H188:I188"/>
    <mergeCell ref="D232:E232"/>
    <mergeCell ref="H234:I234"/>
    <mergeCell ref="D256:E256"/>
    <mergeCell ref="B279:C279"/>
    <mergeCell ref="D279:E279"/>
    <mergeCell ref="D278:E278"/>
    <mergeCell ref="H257:I257"/>
    <mergeCell ref="H258:I258"/>
    <mergeCell ref="B262:C262"/>
    <mergeCell ref="D262:E262"/>
    <mergeCell ref="H242:I242"/>
    <mergeCell ref="H243:I243"/>
    <mergeCell ref="B247:C247"/>
    <mergeCell ref="D247:E247"/>
    <mergeCell ref="D249:E249"/>
    <mergeCell ref="D250:E250"/>
    <mergeCell ref="D255:E255"/>
    <mergeCell ref="D253:E253"/>
    <mergeCell ref="D254:E254"/>
    <mergeCell ref="H233:I233"/>
    <mergeCell ref="H338:H339"/>
    <mergeCell ref="E341:F342"/>
    <mergeCell ref="B343:C343"/>
    <mergeCell ref="E343:F343"/>
    <mergeCell ref="H349:I349"/>
    <mergeCell ref="A351:B351"/>
    <mergeCell ref="C351:J354"/>
    <mergeCell ref="A355:B355"/>
    <mergeCell ref="C355:J357"/>
    <mergeCell ref="E338:F339"/>
    <mergeCell ref="B340:C340"/>
    <mergeCell ref="E340:F340"/>
    <mergeCell ref="D458:E458"/>
    <mergeCell ref="D460:E460"/>
    <mergeCell ref="D461:E461"/>
    <mergeCell ref="H462:I462"/>
    <mergeCell ref="H463:I463"/>
    <mergeCell ref="B467:C467"/>
    <mergeCell ref="D467:E467"/>
    <mergeCell ref="D442:E442"/>
    <mergeCell ref="B443:C443"/>
    <mergeCell ref="D443:E443"/>
    <mergeCell ref="B444:C446"/>
    <mergeCell ref="D444:E446"/>
    <mergeCell ref="B450:C450"/>
    <mergeCell ref="D452:E452"/>
    <mergeCell ref="D453:E453"/>
    <mergeCell ref="H454:I454"/>
    <mergeCell ref="D148:E148"/>
    <mergeCell ref="H493:I493"/>
    <mergeCell ref="H496:I496"/>
    <mergeCell ref="H497:I497"/>
    <mergeCell ref="B482:C482"/>
    <mergeCell ref="D482:E482"/>
    <mergeCell ref="B483:C485"/>
    <mergeCell ref="D483:E485"/>
    <mergeCell ref="B488:C488"/>
    <mergeCell ref="D488:E488"/>
    <mergeCell ref="D490:E490"/>
    <mergeCell ref="D491:E491"/>
    <mergeCell ref="H492:I492"/>
    <mergeCell ref="D469:E469"/>
    <mergeCell ref="B471:C471"/>
    <mergeCell ref="D471:E471"/>
    <mergeCell ref="B472:C474"/>
    <mergeCell ref="D472:E474"/>
    <mergeCell ref="B478:C478"/>
    <mergeCell ref="D478:E478"/>
    <mergeCell ref="D480:E480"/>
    <mergeCell ref="D481:E481"/>
    <mergeCell ref="H455:I455"/>
    <mergeCell ref="B458:C458"/>
  </mergeCells>
  <phoneticPr fontId="2"/>
  <pageMargins left="0.98425196850393704" right="0.59055118110236227" top="0.9055118110236221" bottom="0.59055118110236227" header="0" footer="0"/>
  <pageSetup paperSize="9" scale="88" orientation="portrait" horizontalDpi="300" verticalDpi="300" r:id="rId1"/>
  <headerFooter alignWithMargins="0"/>
  <rowBreaks count="10" manualBreakCount="10">
    <brk id="62" max="10" man="1"/>
    <brk id="105" max="10" man="1"/>
    <brk id="133" max="10" man="1"/>
    <brk id="194" max="10" man="1"/>
    <brk id="235" max="10" man="1"/>
    <brk id="283" max="10" man="1"/>
    <brk id="316" max="10" man="1"/>
    <brk id="370" max="10" man="1"/>
    <brk id="420" max="10" man="1"/>
    <brk id="464"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F712"/>
  <sheetViews>
    <sheetView showGridLines="0" view="pageBreakPreview" zoomScaleNormal="80" zoomScaleSheetLayoutView="100" workbookViewId="0">
      <pane ySplit="2" topLeftCell="A3" activePane="bottomLeft" state="frozen"/>
      <selection activeCell="N68" sqref="N68"/>
      <selection pane="bottomLeft" activeCell="H160" sqref="H160:H183"/>
    </sheetView>
  </sheetViews>
  <sheetFormatPr defaultColWidth="9" defaultRowHeight="15" customHeight="1" x14ac:dyDescent="0.2"/>
  <cols>
    <col min="1" max="1" width="3.90625" style="14" customWidth="1"/>
    <col min="2" max="2" width="5.453125" style="14" customWidth="1"/>
    <col min="3" max="3" width="8" style="14" customWidth="1"/>
    <col min="4" max="4" width="3" style="14" bestFit="1" customWidth="1"/>
    <col min="5" max="5" width="12" style="14" customWidth="1"/>
    <col min="6" max="6" width="13.453125" style="21" customWidth="1"/>
    <col min="7" max="7" width="2" style="14" bestFit="1" customWidth="1"/>
    <col min="8" max="8" width="11.90625" style="22" customWidth="1"/>
    <col min="9" max="9" width="2" style="14" bestFit="1" customWidth="1"/>
    <col min="10" max="10" width="13.453125" style="21" customWidth="1"/>
    <col min="11" max="11" width="5.453125" style="14" customWidth="1"/>
    <col min="12" max="16384" width="9" style="14"/>
  </cols>
  <sheetData>
    <row r="1" spans="1:13" ht="15" customHeight="1" x14ac:dyDescent="0.2">
      <c r="A1" s="731" t="s">
        <v>144</v>
      </c>
      <c r="B1" s="732"/>
      <c r="C1" s="731" t="s">
        <v>768</v>
      </c>
      <c r="D1" s="733"/>
      <c r="E1" s="732"/>
      <c r="F1" s="163"/>
      <c r="G1" s="94"/>
      <c r="H1" s="631" t="s">
        <v>1</v>
      </c>
      <c r="I1" s="871">
        <f>総括表!H4</f>
        <v>0</v>
      </c>
      <c r="J1" s="871"/>
      <c r="K1" s="871"/>
    </row>
    <row r="2" spans="1:13" ht="15" customHeight="1" x14ac:dyDescent="0.2">
      <c r="A2" s="94"/>
      <c r="B2" s="94"/>
      <c r="C2" s="94"/>
      <c r="D2" s="94"/>
      <c r="E2" s="94"/>
      <c r="F2" s="163"/>
      <c r="G2" s="94"/>
      <c r="H2" s="164"/>
      <c r="I2" s="94"/>
      <c r="J2" s="177"/>
      <c r="K2" s="94"/>
    </row>
    <row r="3" spans="1:13" ht="15" customHeight="1" x14ac:dyDescent="0.2">
      <c r="A3" s="94"/>
      <c r="B3" s="94"/>
      <c r="C3" s="94"/>
      <c r="D3" s="94"/>
      <c r="E3" s="94"/>
      <c r="F3" s="163"/>
      <c r="G3" s="94"/>
      <c r="H3" s="164"/>
      <c r="I3" s="94"/>
      <c r="J3" s="177"/>
      <c r="K3" s="94"/>
    </row>
    <row r="4" spans="1:13" ht="15" customHeight="1" x14ac:dyDescent="0.2">
      <c r="A4" s="97" t="s">
        <v>9</v>
      </c>
      <c r="B4" s="98" t="s">
        <v>769</v>
      </c>
      <c r="C4" s="94"/>
      <c r="D4" s="94"/>
      <c r="E4" s="94"/>
      <c r="F4" s="163"/>
      <c r="G4" s="94"/>
      <c r="H4" s="164"/>
      <c r="I4" s="94"/>
      <c r="J4" s="163"/>
      <c r="K4" s="94"/>
    </row>
    <row r="5" spans="1:13" ht="15" customHeight="1" x14ac:dyDescent="0.2">
      <c r="A5" s="99"/>
      <c r="B5" s="902" t="s">
        <v>1292</v>
      </c>
      <c r="C5" s="902"/>
      <c r="D5" s="902"/>
      <c r="E5" s="902"/>
      <c r="F5" s="163"/>
      <c r="G5" s="94"/>
      <c r="H5" s="164"/>
      <c r="I5" s="94"/>
      <c r="J5" s="163"/>
      <c r="K5" s="94"/>
    </row>
    <row r="6" spans="1:13" s="1" customFormat="1" ht="15" customHeight="1" thickBot="1" x14ac:dyDescent="0.25">
      <c r="A6" s="97"/>
      <c r="B6" s="902"/>
      <c r="C6" s="902"/>
      <c r="D6" s="902"/>
      <c r="E6" s="902"/>
      <c r="F6" s="628"/>
      <c r="G6" s="98"/>
      <c r="H6" s="629" t="s">
        <v>266</v>
      </c>
      <c r="I6" s="98"/>
      <c r="J6" s="628"/>
      <c r="K6" s="98"/>
    </row>
    <row r="7" spans="1:13" s="1" customFormat="1" ht="15" customHeight="1" thickBot="1" x14ac:dyDescent="0.25">
      <c r="A7" s="97"/>
      <c r="B7" s="902"/>
      <c r="C7" s="902"/>
      <c r="D7" s="902"/>
      <c r="E7" s="902"/>
      <c r="F7" s="325"/>
      <c r="G7" s="138" t="s">
        <v>152</v>
      </c>
      <c r="H7" s="326">
        <v>0.5</v>
      </c>
      <c r="I7" s="138" t="s">
        <v>153</v>
      </c>
      <c r="J7" s="182">
        <f>ROUND(F7*H7,0)</f>
        <v>0</v>
      </c>
      <c r="K7" s="103" t="s">
        <v>164</v>
      </c>
      <c r="L7" s="1" t="s">
        <v>152</v>
      </c>
    </row>
    <row r="8" spans="1:13" s="1" customFormat="1" ht="15" customHeight="1" x14ac:dyDescent="0.2">
      <c r="A8" s="97"/>
      <c r="B8" s="591"/>
      <c r="C8" s="591"/>
      <c r="D8" s="591"/>
      <c r="E8" s="591"/>
      <c r="F8" s="628"/>
      <c r="G8" s="138"/>
      <c r="H8" s="632"/>
      <c r="I8" s="138"/>
      <c r="J8" s="171" t="s">
        <v>267</v>
      </c>
      <c r="K8" s="103"/>
    </row>
    <row r="9" spans="1:13" ht="15" customHeight="1" x14ac:dyDescent="0.2">
      <c r="A9" s="99"/>
      <c r="B9" s="94"/>
      <c r="C9" s="94"/>
      <c r="D9" s="94"/>
      <c r="E9" s="94"/>
      <c r="F9" s="163"/>
      <c r="G9" s="94"/>
      <c r="H9" s="164"/>
      <c r="I9" s="94"/>
      <c r="J9" s="163"/>
      <c r="K9" s="94"/>
    </row>
    <row r="10" spans="1:13" ht="15" customHeight="1" x14ac:dyDescent="0.2">
      <c r="A10" s="97" t="s">
        <v>13</v>
      </c>
      <c r="B10" s="98" t="s">
        <v>1293</v>
      </c>
      <c r="C10" s="94"/>
      <c r="D10" s="94"/>
      <c r="E10" s="94"/>
      <c r="F10" s="163"/>
      <c r="G10" s="94"/>
      <c r="H10" s="164"/>
      <c r="I10" s="94"/>
      <c r="J10" s="163"/>
      <c r="K10" s="94"/>
    </row>
    <row r="11" spans="1:13" ht="15" customHeight="1" x14ac:dyDescent="0.2">
      <c r="A11" s="99"/>
      <c r="B11" s="94"/>
      <c r="C11" s="94"/>
      <c r="D11" s="94"/>
      <c r="E11" s="94"/>
      <c r="F11" s="163"/>
      <c r="G11" s="94"/>
      <c r="H11" s="164"/>
      <c r="I11" s="94"/>
      <c r="J11" s="163"/>
      <c r="K11" s="94"/>
    </row>
    <row r="12" spans="1:13" ht="15" customHeight="1" x14ac:dyDescent="0.2">
      <c r="A12" s="99"/>
      <c r="B12" s="729" t="s">
        <v>146</v>
      </c>
      <c r="C12" s="730"/>
      <c r="D12" s="729" t="s">
        <v>147</v>
      </c>
      <c r="E12" s="730"/>
      <c r="F12" s="392" t="s">
        <v>148</v>
      </c>
      <c r="G12" s="331"/>
      <c r="H12" s="332" t="s">
        <v>149</v>
      </c>
      <c r="I12" s="331"/>
      <c r="J12" s="392" t="s">
        <v>8</v>
      </c>
      <c r="K12" s="103"/>
    </row>
    <row r="13" spans="1:13" ht="15" customHeight="1" x14ac:dyDescent="0.2">
      <c r="A13" s="99"/>
      <c r="B13" s="147"/>
      <c r="C13" s="250"/>
      <c r="D13" s="347"/>
      <c r="E13" s="348"/>
      <c r="F13" s="165"/>
      <c r="G13" s="134"/>
      <c r="H13" s="128"/>
      <c r="I13" s="134"/>
      <c r="J13" s="166" t="s">
        <v>150</v>
      </c>
      <c r="K13" s="103"/>
    </row>
    <row r="14" spans="1:13" s="1" customFormat="1" ht="15" customHeight="1" x14ac:dyDescent="0.2">
      <c r="A14" s="98"/>
      <c r="B14" s="480">
        <v>1</v>
      </c>
      <c r="C14" s="481" t="s">
        <v>331</v>
      </c>
      <c r="D14" s="742"/>
      <c r="E14" s="727"/>
      <c r="F14" s="500"/>
      <c r="G14" s="464" t="s">
        <v>152</v>
      </c>
      <c r="H14" s="488">
        <v>0.121</v>
      </c>
      <c r="I14" s="469" t="s">
        <v>153</v>
      </c>
      <c r="J14" s="510">
        <f t="shared" ref="J14:J41" si="0">ROUND(F14*H14,0)</f>
        <v>0</v>
      </c>
      <c r="K14" s="103" t="s">
        <v>183</v>
      </c>
      <c r="M14" s="14"/>
    </row>
    <row r="15" spans="1:13" s="1" customFormat="1" ht="15" customHeight="1" x14ac:dyDescent="0.2">
      <c r="A15" s="98"/>
      <c r="B15" s="483">
        <f t="shared" ref="B15:B41" si="1">B14+1</f>
        <v>2</v>
      </c>
      <c r="C15" s="481" t="s">
        <v>332</v>
      </c>
      <c r="D15" s="742"/>
      <c r="E15" s="727"/>
      <c r="F15" s="500"/>
      <c r="G15" s="464" t="s">
        <v>152</v>
      </c>
      <c r="H15" s="488">
        <v>0.127</v>
      </c>
      <c r="I15" s="485" t="s">
        <v>153</v>
      </c>
      <c r="J15" s="501">
        <f t="shared" si="0"/>
        <v>0</v>
      </c>
      <c r="K15" s="103" t="s">
        <v>184</v>
      </c>
      <c r="M15" s="14"/>
    </row>
    <row r="16" spans="1:13" s="1" customFormat="1" ht="15" customHeight="1" x14ac:dyDescent="0.2">
      <c r="A16" s="98"/>
      <c r="B16" s="483">
        <f t="shared" si="1"/>
        <v>3</v>
      </c>
      <c r="C16" s="481" t="s">
        <v>333</v>
      </c>
      <c r="D16" s="742"/>
      <c r="E16" s="727"/>
      <c r="F16" s="500"/>
      <c r="G16" s="464" t="s">
        <v>152</v>
      </c>
      <c r="H16" s="488">
        <v>0.153</v>
      </c>
      <c r="I16" s="469" t="s">
        <v>153</v>
      </c>
      <c r="J16" s="510">
        <f t="shared" si="0"/>
        <v>0</v>
      </c>
      <c r="K16" s="103" t="s">
        <v>257</v>
      </c>
      <c r="M16" s="14"/>
    </row>
    <row r="17" spans="1:13" s="1" customFormat="1" ht="15" customHeight="1" x14ac:dyDescent="0.2">
      <c r="A17" s="98"/>
      <c r="B17" s="483">
        <f t="shared" si="1"/>
        <v>4</v>
      </c>
      <c r="C17" s="481" t="s">
        <v>334</v>
      </c>
      <c r="D17" s="742"/>
      <c r="E17" s="727"/>
      <c r="F17" s="500"/>
      <c r="G17" s="464" t="s">
        <v>152</v>
      </c>
      <c r="H17" s="488">
        <v>0.14199999999999999</v>
      </c>
      <c r="I17" s="485" t="s">
        <v>153</v>
      </c>
      <c r="J17" s="501">
        <f t="shared" si="0"/>
        <v>0</v>
      </c>
      <c r="K17" s="103" t="s">
        <v>258</v>
      </c>
      <c r="M17" s="14"/>
    </row>
    <row r="18" spans="1:13" s="1" customFormat="1" ht="15" customHeight="1" x14ac:dyDescent="0.2">
      <c r="A18" s="98"/>
      <c r="B18" s="483">
        <f t="shared" si="1"/>
        <v>5</v>
      </c>
      <c r="C18" s="481" t="s">
        <v>346</v>
      </c>
      <c r="D18" s="742"/>
      <c r="E18" s="727"/>
      <c r="F18" s="500"/>
      <c r="G18" s="464" t="s">
        <v>152</v>
      </c>
      <c r="H18" s="488">
        <v>0.155</v>
      </c>
      <c r="I18" s="469" t="s">
        <v>153</v>
      </c>
      <c r="J18" s="510">
        <f t="shared" si="0"/>
        <v>0</v>
      </c>
      <c r="K18" s="103" t="s">
        <v>259</v>
      </c>
      <c r="M18" s="14"/>
    </row>
    <row r="19" spans="1:13" s="1" customFormat="1" ht="15" customHeight="1" x14ac:dyDescent="0.2">
      <c r="A19" s="98"/>
      <c r="B19" s="483">
        <f t="shared" si="1"/>
        <v>6</v>
      </c>
      <c r="C19" s="481" t="s">
        <v>151</v>
      </c>
      <c r="D19" s="511" t="s">
        <v>770</v>
      </c>
      <c r="E19" s="487" t="s">
        <v>771</v>
      </c>
      <c r="F19" s="500"/>
      <c r="G19" s="464" t="s">
        <v>152</v>
      </c>
      <c r="H19" s="488">
        <v>0.152</v>
      </c>
      <c r="I19" s="485" t="s">
        <v>153</v>
      </c>
      <c r="J19" s="501">
        <f t="shared" si="0"/>
        <v>0</v>
      </c>
      <c r="K19" s="103" t="s">
        <v>260</v>
      </c>
      <c r="M19" s="14"/>
    </row>
    <row r="20" spans="1:13" s="1" customFormat="1" ht="15" customHeight="1" x14ac:dyDescent="0.2">
      <c r="A20" s="98"/>
      <c r="B20" s="483">
        <f t="shared" si="1"/>
        <v>7</v>
      </c>
      <c r="C20" s="178"/>
      <c r="D20" s="511" t="s">
        <v>772</v>
      </c>
      <c r="E20" s="487" t="s">
        <v>773</v>
      </c>
      <c r="F20" s="500"/>
      <c r="G20" s="464" t="s">
        <v>152</v>
      </c>
      <c r="H20" s="488">
        <v>6.7000000000000004E-2</v>
      </c>
      <c r="I20" s="469" t="s">
        <v>153</v>
      </c>
      <c r="J20" s="510">
        <f t="shared" si="0"/>
        <v>0</v>
      </c>
      <c r="K20" s="103" t="s">
        <v>261</v>
      </c>
      <c r="M20" s="14"/>
    </row>
    <row r="21" spans="1:13" s="1" customFormat="1" ht="15" customHeight="1" x14ac:dyDescent="0.2">
      <c r="A21" s="98"/>
      <c r="B21" s="483">
        <f t="shared" si="1"/>
        <v>8</v>
      </c>
      <c r="C21" s="481" t="s">
        <v>155</v>
      </c>
      <c r="D21" s="511" t="s">
        <v>770</v>
      </c>
      <c r="E21" s="487" t="s">
        <v>771</v>
      </c>
      <c r="F21" s="500"/>
      <c r="G21" s="464" t="s">
        <v>152</v>
      </c>
      <c r="H21" s="488">
        <v>0.182</v>
      </c>
      <c r="I21" s="485" t="s">
        <v>153</v>
      </c>
      <c r="J21" s="501">
        <f t="shared" si="0"/>
        <v>0</v>
      </c>
      <c r="K21" s="103" t="s">
        <v>314</v>
      </c>
      <c r="M21" s="14"/>
    </row>
    <row r="22" spans="1:13" s="1" customFormat="1" ht="15" customHeight="1" x14ac:dyDescent="0.2">
      <c r="A22" s="98"/>
      <c r="B22" s="483">
        <f t="shared" si="1"/>
        <v>9</v>
      </c>
      <c r="C22" s="178"/>
      <c r="D22" s="511" t="s">
        <v>772</v>
      </c>
      <c r="E22" s="487" t="s">
        <v>773</v>
      </c>
      <c r="F22" s="500"/>
      <c r="G22" s="464" t="s">
        <v>152</v>
      </c>
      <c r="H22" s="488">
        <v>8.1000000000000003E-2</v>
      </c>
      <c r="I22" s="469" t="s">
        <v>153</v>
      </c>
      <c r="J22" s="510">
        <f t="shared" si="0"/>
        <v>0</v>
      </c>
      <c r="K22" s="103" t="s">
        <v>501</v>
      </c>
      <c r="M22" s="14"/>
    </row>
    <row r="23" spans="1:13" s="1" customFormat="1" ht="15" customHeight="1" x14ac:dyDescent="0.2">
      <c r="A23" s="98"/>
      <c r="B23" s="483">
        <f t="shared" si="1"/>
        <v>10</v>
      </c>
      <c r="C23" s="487" t="s">
        <v>157</v>
      </c>
      <c r="D23" s="742"/>
      <c r="E23" s="727"/>
      <c r="F23" s="500"/>
      <c r="G23" s="464" t="s">
        <v>152</v>
      </c>
      <c r="H23" s="488">
        <v>0.14499999999999999</v>
      </c>
      <c r="I23" s="485" t="s">
        <v>153</v>
      </c>
      <c r="J23" s="501">
        <f t="shared" si="0"/>
        <v>0</v>
      </c>
      <c r="K23" s="103" t="s">
        <v>502</v>
      </c>
      <c r="M23" s="14"/>
    </row>
    <row r="24" spans="1:13" s="1" customFormat="1" ht="15" customHeight="1" x14ac:dyDescent="0.2">
      <c r="A24" s="98"/>
      <c r="B24" s="483">
        <f t="shared" si="1"/>
        <v>11</v>
      </c>
      <c r="C24" s="487" t="s">
        <v>159</v>
      </c>
      <c r="D24" s="742"/>
      <c r="E24" s="727"/>
      <c r="F24" s="500"/>
      <c r="G24" s="464" t="s">
        <v>152</v>
      </c>
      <c r="H24" s="488">
        <v>0.21199999999999999</v>
      </c>
      <c r="I24" s="485" t="s">
        <v>153</v>
      </c>
      <c r="J24" s="501">
        <f t="shared" si="0"/>
        <v>0</v>
      </c>
      <c r="K24" s="103" t="s">
        <v>503</v>
      </c>
      <c r="M24" s="14"/>
    </row>
    <row r="25" spans="1:13" s="1" customFormat="1" ht="15" customHeight="1" x14ac:dyDescent="0.2">
      <c r="A25" s="98"/>
      <c r="B25" s="483">
        <f t="shared" si="1"/>
        <v>12</v>
      </c>
      <c r="C25" s="487" t="s">
        <v>161</v>
      </c>
      <c r="D25" s="742"/>
      <c r="E25" s="727"/>
      <c r="F25" s="500"/>
      <c r="G25" s="464" t="s">
        <v>152</v>
      </c>
      <c r="H25" s="488">
        <v>0.22500000000000001</v>
      </c>
      <c r="I25" s="485" t="s">
        <v>153</v>
      </c>
      <c r="J25" s="501">
        <f t="shared" si="0"/>
        <v>0</v>
      </c>
      <c r="K25" s="103" t="s">
        <v>504</v>
      </c>
      <c r="M25" s="14"/>
    </row>
    <row r="26" spans="1:13" s="1" customFormat="1" ht="15" customHeight="1" x14ac:dyDescent="0.2">
      <c r="A26" s="98"/>
      <c r="B26" s="483">
        <f t="shared" si="1"/>
        <v>13</v>
      </c>
      <c r="C26" s="487" t="s">
        <v>173</v>
      </c>
      <c r="D26" s="742"/>
      <c r="E26" s="727"/>
      <c r="F26" s="500"/>
      <c r="G26" s="464" t="s">
        <v>152</v>
      </c>
      <c r="H26" s="488">
        <v>0.255</v>
      </c>
      <c r="I26" s="485" t="s">
        <v>153</v>
      </c>
      <c r="J26" s="501">
        <f t="shared" si="0"/>
        <v>0</v>
      </c>
      <c r="K26" s="103" t="s">
        <v>505</v>
      </c>
      <c r="M26" s="14"/>
    </row>
    <row r="27" spans="1:13" s="1" customFormat="1" ht="15" customHeight="1" x14ac:dyDescent="0.2">
      <c r="A27" s="98"/>
      <c r="B27" s="483">
        <f t="shared" si="1"/>
        <v>14</v>
      </c>
      <c r="C27" s="487" t="s">
        <v>175</v>
      </c>
      <c r="D27" s="742"/>
      <c r="E27" s="727"/>
      <c r="F27" s="500"/>
      <c r="G27" s="464" t="s">
        <v>152</v>
      </c>
      <c r="H27" s="488">
        <v>0.27100000000000002</v>
      </c>
      <c r="I27" s="485" t="s">
        <v>153</v>
      </c>
      <c r="J27" s="501">
        <f t="shared" si="0"/>
        <v>0</v>
      </c>
      <c r="K27" s="103" t="s">
        <v>506</v>
      </c>
      <c r="M27" s="14"/>
    </row>
    <row r="28" spans="1:13" s="1" customFormat="1" ht="15" customHeight="1" x14ac:dyDescent="0.2">
      <c r="A28" s="98"/>
      <c r="B28" s="483">
        <f t="shared" si="1"/>
        <v>15</v>
      </c>
      <c r="C28" s="487" t="s">
        <v>196</v>
      </c>
      <c r="D28" s="742"/>
      <c r="E28" s="727"/>
      <c r="F28" s="500"/>
      <c r="G28" s="464" t="s">
        <v>152</v>
      </c>
      <c r="H28" s="488">
        <v>0.28899999999999998</v>
      </c>
      <c r="I28" s="485" t="s">
        <v>153</v>
      </c>
      <c r="J28" s="501">
        <f t="shared" si="0"/>
        <v>0</v>
      </c>
      <c r="K28" s="103" t="s">
        <v>507</v>
      </c>
      <c r="M28" s="14"/>
    </row>
    <row r="29" spans="1:13" s="1" customFormat="1" ht="15" customHeight="1" x14ac:dyDescent="0.2">
      <c r="A29" s="98"/>
      <c r="B29" s="483">
        <f t="shared" si="1"/>
        <v>16</v>
      </c>
      <c r="C29" s="487" t="s">
        <v>197</v>
      </c>
      <c r="D29" s="742"/>
      <c r="E29" s="727"/>
      <c r="F29" s="500"/>
      <c r="G29" s="464" t="s">
        <v>152</v>
      </c>
      <c r="H29" s="488">
        <v>0.30299999999999999</v>
      </c>
      <c r="I29" s="485" t="s">
        <v>153</v>
      </c>
      <c r="J29" s="501">
        <f>ROUND(F29*H29,0)</f>
        <v>0</v>
      </c>
      <c r="K29" s="103" t="s">
        <v>508</v>
      </c>
      <c r="M29" s="14"/>
    </row>
    <row r="30" spans="1:13" s="1" customFormat="1" ht="15" customHeight="1" x14ac:dyDescent="0.2">
      <c r="A30" s="98"/>
      <c r="B30" s="483">
        <f t="shared" si="1"/>
        <v>17</v>
      </c>
      <c r="C30" s="487" t="s">
        <v>213</v>
      </c>
      <c r="D30" s="742"/>
      <c r="E30" s="727"/>
      <c r="F30" s="500"/>
      <c r="G30" s="464" t="s">
        <v>152</v>
      </c>
      <c r="H30" s="488">
        <v>0.32200000000000001</v>
      </c>
      <c r="I30" s="485" t="s">
        <v>153</v>
      </c>
      <c r="J30" s="501">
        <f>ROUND(F30*H30,0)</f>
        <v>0</v>
      </c>
      <c r="K30" s="103" t="s">
        <v>509</v>
      </c>
      <c r="M30" s="14"/>
    </row>
    <row r="31" spans="1:13" s="1" customFormat="1" ht="15" customHeight="1" x14ac:dyDescent="0.2">
      <c r="A31" s="98"/>
      <c r="B31" s="483">
        <f t="shared" si="1"/>
        <v>18</v>
      </c>
      <c r="C31" s="487" t="s">
        <v>215</v>
      </c>
      <c r="D31" s="742"/>
      <c r="E31" s="727"/>
      <c r="F31" s="500"/>
      <c r="G31" s="464" t="s">
        <v>152</v>
      </c>
      <c r="H31" s="488">
        <v>0.33700000000000002</v>
      </c>
      <c r="I31" s="485" t="s">
        <v>153</v>
      </c>
      <c r="J31" s="501">
        <f t="shared" si="0"/>
        <v>0</v>
      </c>
      <c r="K31" s="103" t="s">
        <v>510</v>
      </c>
      <c r="M31" s="14"/>
    </row>
    <row r="32" spans="1:13" s="1" customFormat="1" ht="15" customHeight="1" x14ac:dyDescent="0.2">
      <c r="A32" s="98"/>
      <c r="B32" s="483">
        <f t="shared" si="1"/>
        <v>19</v>
      </c>
      <c r="C32" s="487" t="s">
        <v>216</v>
      </c>
      <c r="D32" s="742"/>
      <c r="E32" s="727"/>
      <c r="F32" s="500"/>
      <c r="G32" s="464" t="s">
        <v>152</v>
      </c>
      <c r="H32" s="488">
        <v>0.35299999999999998</v>
      </c>
      <c r="I32" s="485" t="s">
        <v>153</v>
      </c>
      <c r="J32" s="501">
        <f t="shared" si="0"/>
        <v>0</v>
      </c>
      <c r="K32" s="103" t="s">
        <v>290</v>
      </c>
      <c r="M32" s="14"/>
    </row>
    <row r="33" spans="1:13" s="1" customFormat="1" ht="15" customHeight="1" x14ac:dyDescent="0.2">
      <c r="A33" s="98"/>
      <c r="B33" s="483">
        <f t="shared" si="1"/>
        <v>20</v>
      </c>
      <c r="C33" s="487" t="s">
        <v>218</v>
      </c>
      <c r="D33" s="742"/>
      <c r="E33" s="727"/>
      <c r="F33" s="500"/>
      <c r="G33" s="464" t="s">
        <v>152</v>
      </c>
      <c r="H33" s="488">
        <v>0.36899999999999999</v>
      </c>
      <c r="I33" s="485" t="s">
        <v>153</v>
      </c>
      <c r="J33" s="501">
        <f t="shared" si="0"/>
        <v>0</v>
      </c>
      <c r="K33" s="103" t="s">
        <v>292</v>
      </c>
      <c r="M33" s="14"/>
    </row>
    <row r="34" spans="1:13" s="1" customFormat="1" ht="15" customHeight="1" x14ac:dyDescent="0.2">
      <c r="A34" s="98"/>
      <c r="B34" s="483">
        <f t="shared" si="1"/>
        <v>21</v>
      </c>
      <c r="C34" s="487" t="s">
        <v>220</v>
      </c>
      <c r="D34" s="742"/>
      <c r="E34" s="727"/>
      <c r="F34" s="467"/>
      <c r="G34" s="464" t="s">
        <v>152</v>
      </c>
      <c r="H34" s="156">
        <v>0.38500000000000001</v>
      </c>
      <c r="I34" s="469" t="s">
        <v>153</v>
      </c>
      <c r="J34" s="470">
        <f t="shared" si="0"/>
        <v>0</v>
      </c>
      <c r="K34" s="103" t="s">
        <v>513</v>
      </c>
      <c r="M34" s="14"/>
    </row>
    <row r="35" spans="1:13" s="1" customFormat="1" ht="15" customHeight="1" x14ac:dyDescent="0.2">
      <c r="A35" s="98"/>
      <c r="B35" s="483">
        <f t="shared" si="1"/>
        <v>22</v>
      </c>
      <c r="C35" s="487" t="s">
        <v>222</v>
      </c>
      <c r="D35" s="742"/>
      <c r="E35" s="727"/>
      <c r="F35" s="467"/>
      <c r="G35" s="464" t="s">
        <v>152</v>
      </c>
      <c r="H35" s="488">
        <v>0.40400000000000003</v>
      </c>
      <c r="I35" s="469" t="s">
        <v>153</v>
      </c>
      <c r="J35" s="470">
        <f t="shared" si="0"/>
        <v>0</v>
      </c>
      <c r="K35" s="103" t="s">
        <v>515</v>
      </c>
      <c r="M35" s="14"/>
    </row>
    <row r="36" spans="1:13" s="1" customFormat="1" ht="15" customHeight="1" x14ac:dyDescent="0.2">
      <c r="A36" s="98"/>
      <c r="B36" s="483">
        <f t="shared" si="1"/>
        <v>23</v>
      </c>
      <c r="C36" s="487" t="s">
        <v>650</v>
      </c>
      <c r="D36" s="742"/>
      <c r="E36" s="727"/>
      <c r="F36" s="467"/>
      <c r="G36" s="464" t="s">
        <v>152</v>
      </c>
      <c r="H36" s="287">
        <v>0.42299999999999999</v>
      </c>
      <c r="I36" s="469" t="s">
        <v>153</v>
      </c>
      <c r="J36" s="470">
        <f t="shared" si="0"/>
        <v>0</v>
      </c>
      <c r="K36" s="103" t="s">
        <v>517</v>
      </c>
      <c r="M36" s="14"/>
    </row>
    <row r="37" spans="1:13" s="1" customFormat="1" ht="15" customHeight="1" x14ac:dyDescent="0.2">
      <c r="A37" s="98"/>
      <c r="B37" s="483">
        <f t="shared" si="1"/>
        <v>24</v>
      </c>
      <c r="C37" s="487" t="s">
        <v>226</v>
      </c>
      <c r="D37" s="742"/>
      <c r="E37" s="727"/>
      <c r="F37" s="467"/>
      <c r="G37" s="464" t="s">
        <v>152</v>
      </c>
      <c r="H37" s="488">
        <v>0.43099999999999999</v>
      </c>
      <c r="I37" s="469" t="s">
        <v>153</v>
      </c>
      <c r="J37" s="470">
        <f t="shared" si="0"/>
        <v>0</v>
      </c>
      <c r="K37" s="103" t="s">
        <v>518</v>
      </c>
      <c r="M37" s="14"/>
    </row>
    <row r="38" spans="1:13" s="1" customFormat="1" ht="15" customHeight="1" x14ac:dyDescent="0.2">
      <c r="A38" s="98"/>
      <c r="B38" s="483">
        <f t="shared" si="1"/>
        <v>25</v>
      </c>
      <c r="C38" s="394" t="s">
        <v>228</v>
      </c>
      <c r="D38" s="814"/>
      <c r="E38" s="815"/>
      <c r="F38" s="89"/>
      <c r="G38" s="134" t="s">
        <v>152</v>
      </c>
      <c r="H38" s="488">
        <v>0.44</v>
      </c>
      <c r="I38" s="469" t="s">
        <v>153</v>
      </c>
      <c r="J38" s="470">
        <f t="shared" si="0"/>
        <v>0</v>
      </c>
      <c r="K38" s="103" t="s">
        <v>520</v>
      </c>
      <c r="M38" s="14"/>
    </row>
    <row r="39" spans="1:13" s="1" customFormat="1" ht="15" customHeight="1" x14ac:dyDescent="0.2">
      <c r="A39" s="98"/>
      <c r="B39" s="483">
        <f t="shared" si="1"/>
        <v>26</v>
      </c>
      <c r="C39" s="394" t="s">
        <v>230</v>
      </c>
      <c r="D39" s="814"/>
      <c r="E39" s="815"/>
      <c r="F39" s="89"/>
      <c r="G39" s="134" t="s">
        <v>152</v>
      </c>
      <c r="H39" s="488">
        <v>0.44</v>
      </c>
      <c r="I39" s="469" t="s">
        <v>153</v>
      </c>
      <c r="J39" s="470">
        <f t="shared" si="0"/>
        <v>0</v>
      </c>
      <c r="K39" s="103" t="s">
        <v>521</v>
      </c>
      <c r="M39" s="14"/>
    </row>
    <row r="40" spans="1:13" s="1" customFormat="1" ht="15" customHeight="1" x14ac:dyDescent="0.2">
      <c r="A40" s="98"/>
      <c r="B40" s="483">
        <f t="shared" si="1"/>
        <v>27</v>
      </c>
      <c r="C40" s="394" t="s">
        <v>232</v>
      </c>
      <c r="D40" s="814"/>
      <c r="E40" s="815"/>
      <c r="F40" s="89"/>
      <c r="G40" s="134" t="s">
        <v>152</v>
      </c>
      <c r="H40" s="488">
        <v>0.44</v>
      </c>
      <c r="I40" s="469" t="s">
        <v>153</v>
      </c>
      <c r="J40" s="470">
        <f t="shared" si="0"/>
        <v>0</v>
      </c>
      <c r="K40" s="103" t="s">
        <v>523</v>
      </c>
      <c r="M40" s="14"/>
    </row>
    <row r="41" spans="1:13" s="1" customFormat="1" ht="15" customHeight="1" thickBot="1" x14ac:dyDescent="0.25">
      <c r="A41" s="98"/>
      <c r="B41" s="483">
        <f t="shared" si="1"/>
        <v>28</v>
      </c>
      <c r="C41" s="394" t="s">
        <v>1136</v>
      </c>
      <c r="D41" s="814"/>
      <c r="E41" s="815"/>
      <c r="F41" s="89"/>
      <c r="G41" s="134" t="s">
        <v>152</v>
      </c>
      <c r="H41" s="488">
        <v>0.44</v>
      </c>
      <c r="I41" s="469" t="s">
        <v>153</v>
      </c>
      <c r="J41" s="470">
        <f t="shared" si="0"/>
        <v>0</v>
      </c>
      <c r="K41" s="103" t="s">
        <v>524</v>
      </c>
      <c r="M41" s="14"/>
    </row>
    <row r="42" spans="1:13" s="1" customFormat="1" ht="15" customHeight="1" x14ac:dyDescent="0.2">
      <c r="A42" s="98"/>
      <c r="B42" s="103"/>
      <c r="C42" s="104"/>
      <c r="D42" s="103"/>
      <c r="E42" s="103"/>
      <c r="F42" s="57"/>
      <c r="G42" s="104"/>
      <c r="H42" s="734" t="s">
        <v>1209</v>
      </c>
      <c r="I42" s="735"/>
      <c r="J42" s="105"/>
      <c r="K42" s="103"/>
    </row>
    <row r="43" spans="1:13" s="1" customFormat="1" ht="15" customHeight="1" thickBot="1" x14ac:dyDescent="0.25">
      <c r="A43" s="98"/>
      <c r="B43" s="103"/>
      <c r="C43" s="103"/>
      <c r="D43" s="103"/>
      <c r="E43" s="103"/>
      <c r="F43" s="62"/>
      <c r="G43" s="103"/>
      <c r="H43" s="736" t="s">
        <v>163</v>
      </c>
      <c r="I43" s="737"/>
      <c r="J43" s="183">
        <f>SUM(J14:J41)</f>
        <v>0</v>
      </c>
      <c r="K43" s="103" t="s">
        <v>770</v>
      </c>
    </row>
    <row r="44" spans="1:13" s="1" customFormat="1" ht="15" customHeight="1" x14ac:dyDescent="0.2">
      <c r="A44" s="98"/>
      <c r="B44" s="98"/>
      <c r="C44" s="98"/>
      <c r="D44" s="98"/>
      <c r="E44" s="98"/>
      <c r="F44" s="628"/>
      <c r="G44" s="98"/>
      <c r="H44" s="629"/>
      <c r="I44" s="98"/>
      <c r="J44" s="628"/>
      <c r="K44" s="98"/>
    </row>
    <row r="45" spans="1:13" s="1" customFormat="1" ht="15" customHeight="1" x14ac:dyDescent="0.2">
      <c r="A45" s="98"/>
      <c r="B45" s="98" t="s">
        <v>775</v>
      </c>
      <c r="C45" s="98"/>
      <c r="D45" s="98"/>
      <c r="E45" s="98"/>
      <c r="F45" s="628"/>
      <c r="G45" s="98"/>
      <c r="H45" s="629"/>
      <c r="I45" s="98"/>
      <c r="J45" s="628"/>
      <c r="K45" s="98"/>
    </row>
    <row r="46" spans="1:13" ht="15" customHeight="1" x14ac:dyDescent="0.2">
      <c r="A46" s="99"/>
      <c r="B46" s="729" t="s">
        <v>146</v>
      </c>
      <c r="C46" s="730"/>
      <c r="D46" s="729" t="s">
        <v>147</v>
      </c>
      <c r="E46" s="730"/>
      <c r="F46" s="392" t="s">
        <v>148</v>
      </c>
      <c r="G46" s="331"/>
      <c r="H46" s="332" t="s">
        <v>149</v>
      </c>
      <c r="I46" s="331"/>
      <c r="J46" s="392" t="s">
        <v>8</v>
      </c>
      <c r="K46" s="103"/>
    </row>
    <row r="47" spans="1:13" ht="15" customHeight="1" x14ac:dyDescent="0.2">
      <c r="A47" s="99"/>
      <c r="B47" s="147"/>
      <c r="C47" s="250"/>
      <c r="D47" s="347"/>
      <c r="E47" s="348"/>
      <c r="F47" s="165"/>
      <c r="G47" s="134"/>
      <c r="H47" s="128"/>
      <c r="I47" s="134"/>
      <c r="J47" s="166" t="s">
        <v>150</v>
      </c>
      <c r="K47" s="103"/>
    </row>
    <row r="48" spans="1:13" s="1" customFormat="1" ht="15" customHeight="1" x14ac:dyDescent="0.2">
      <c r="A48" s="98"/>
      <c r="B48" s="483">
        <v>1</v>
      </c>
      <c r="C48" s="487" t="s">
        <v>216</v>
      </c>
      <c r="D48" s="742"/>
      <c r="E48" s="727"/>
      <c r="F48" s="500"/>
      <c r="G48" s="464" t="s">
        <v>152</v>
      </c>
      <c r="H48" s="495">
        <v>6.3E-2</v>
      </c>
      <c r="I48" s="485" t="s">
        <v>153</v>
      </c>
      <c r="J48" s="501">
        <f t="shared" ref="J48:J57" si="2">ROUND(F48*H48,0)</f>
        <v>0</v>
      </c>
      <c r="K48" s="103" t="s">
        <v>154</v>
      </c>
    </row>
    <row r="49" spans="1:12" s="1" customFormat="1" ht="15" customHeight="1" x14ac:dyDescent="0.2">
      <c r="A49" s="98"/>
      <c r="B49" s="483">
        <f>B48+1</f>
        <v>2</v>
      </c>
      <c r="C49" s="487" t="s">
        <v>218</v>
      </c>
      <c r="D49" s="742"/>
      <c r="E49" s="727"/>
      <c r="F49" s="500"/>
      <c r="G49" s="464" t="s">
        <v>152</v>
      </c>
      <c r="H49" s="495">
        <v>0.126</v>
      </c>
      <c r="I49" s="485" t="s">
        <v>153</v>
      </c>
      <c r="J49" s="501">
        <f t="shared" si="2"/>
        <v>0</v>
      </c>
      <c r="K49" s="103" t="s">
        <v>156</v>
      </c>
    </row>
    <row r="50" spans="1:12" s="1" customFormat="1" ht="15" customHeight="1" x14ac:dyDescent="0.2">
      <c r="A50" s="98"/>
      <c r="B50" s="483">
        <f t="shared" ref="B50:B57" si="3">B49+1</f>
        <v>3</v>
      </c>
      <c r="C50" s="487" t="s">
        <v>220</v>
      </c>
      <c r="D50" s="742"/>
      <c r="E50" s="727"/>
      <c r="F50" s="467"/>
      <c r="G50" s="464" t="s">
        <v>152</v>
      </c>
      <c r="H50" s="482">
        <v>0.189</v>
      </c>
      <c r="I50" s="469" t="s">
        <v>153</v>
      </c>
      <c r="J50" s="470">
        <f t="shared" si="2"/>
        <v>0</v>
      </c>
      <c r="K50" s="103" t="s">
        <v>158</v>
      </c>
    </row>
    <row r="51" spans="1:12" s="1" customFormat="1" ht="15" customHeight="1" x14ac:dyDescent="0.2">
      <c r="A51" s="98"/>
      <c r="B51" s="483">
        <f t="shared" si="3"/>
        <v>4</v>
      </c>
      <c r="C51" s="487" t="s">
        <v>222</v>
      </c>
      <c r="D51" s="742"/>
      <c r="E51" s="727"/>
      <c r="F51" s="467"/>
      <c r="G51" s="464" t="s">
        <v>152</v>
      </c>
      <c r="H51" s="482">
        <v>0.251</v>
      </c>
      <c r="I51" s="469" t="s">
        <v>153</v>
      </c>
      <c r="J51" s="470">
        <f t="shared" si="2"/>
        <v>0</v>
      </c>
      <c r="K51" s="103" t="s">
        <v>160</v>
      </c>
    </row>
    <row r="52" spans="1:12" s="1" customFormat="1" ht="15" customHeight="1" x14ac:dyDescent="0.2">
      <c r="A52" s="98"/>
      <c r="B52" s="483">
        <f t="shared" si="3"/>
        <v>5</v>
      </c>
      <c r="C52" s="487" t="s">
        <v>650</v>
      </c>
      <c r="D52" s="742"/>
      <c r="E52" s="727"/>
      <c r="F52" s="467"/>
      <c r="G52" s="464" t="s">
        <v>152</v>
      </c>
      <c r="H52" s="482">
        <v>0.314</v>
      </c>
      <c r="I52" s="469" t="s">
        <v>153</v>
      </c>
      <c r="J52" s="470">
        <f t="shared" si="2"/>
        <v>0</v>
      </c>
      <c r="K52" s="103" t="s">
        <v>162</v>
      </c>
    </row>
    <row r="53" spans="1:12" s="1" customFormat="1" ht="15" customHeight="1" x14ac:dyDescent="0.2">
      <c r="A53" s="98"/>
      <c r="B53" s="483">
        <f t="shared" si="3"/>
        <v>6</v>
      </c>
      <c r="C53" s="487" t="s">
        <v>226</v>
      </c>
      <c r="D53" s="742"/>
      <c r="E53" s="727"/>
      <c r="F53" s="467"/>
      <c r="G53" s="464" t="s">
        <v>152</v>
      </c>
      <c r="H53" s="482">
        <v>0.377</v>
      </c>
      <c r="I53" s="469" t="s">
        <v>153</v>
      </c>
      <c r="J53" s="470">
        <f t="shared" si="2"/>
        <v>0</v>
      </c>
      <c r="K53" s="103" t="s">
        <v>174</v>
      </c>
    </row>
    <row r="54" spans="1:12" s="1" customFormat="1" ht="15" customHeight="1" x14ac:dyDescent="0.2">
      <c r="A54" s="98"/>
      <c r="B54" s="483">
        <f t="shared" si="3"/>
        <v>7</v>
      </c>
      <c r="C54" s="487" t="s">
        <v>228</v>
      </c>
      <c r="D54" s="742"/>
      <c r="E54" s="727"/>
      <c r="F54" s="467"/>
      <c r="G54" s="464" t="s">
        <v>152</v>
      </c>
      <c r="H54" s="482">
        <v>0.44</v>
      </c>
      <c r="I54" s="469" t="s">
        <v>153</v>
      </c>
      <c r="J54" s="470">
        <f t="shared" si="2"/>
        <v>0</v>
      </c>
      <c r="K54" s="103" t="s">
        <v>176</v>
      </c>
    </row>
    <row r="55" spans="1:12" s="1" customFormat="1" ht="15" customHeight="1" x14ac:dyDescent="0.2">
      <c r="A55" s="98"/>
      <c r="B55" s="483">
        <f t="shared" si="3"/>
        <v>8</v>
      </c>
      <c r="C55" s="487" t="s">
        <v>230</v>
      </c>
      <c r="D55" s="742"/>
      <c r="E55" s="727"/>
      <c r="F55" s="467"/>
      <c r="G55" s="464" t="s">
        <v>152</v>
      </c>
      <c r="H55" s="482">
        <v>0.44</v>
      </c>
      <c r="I55" s="469" t="s">
        <v>153</v>
      </c>
      <c r="J55" s="470">
        <f t="shared" si="2"/>
        <v>0</v>
      </c>
      <c r="K55" s="103" t="s">
        <v>269</v>
      </c>
    </row>
    <row r="56" spans="1:12" s="1" customFormat="1" ht="15" customHeight="1" x14ac:dyDescent="0.2">
      <c r="A56" s="98"/>
      <c r="B56" s="483">
        <f t="shared" si="3"/>
        <v>9</v>
      </c>
      <c r="C56" s="394" t="s">
        <v>232</v>
      </c>
      <c r="D56" s="742"/>
      <c r="E56" s="727"/>
      <c r="F56" s="467"/>
      <c r="G56" s="464" t="s">
        <v>152</v>
      </c>
      <c r="H56" s="482">
        <v>0.44</v>
      </c>
      <c r="I56" s="469" t="s">
        <v>153</v>
      </c>
      <c r="J56" s="470">
        <f t="shared" si="2"/>
        <v>0</v>
      </c>
      <c r="K56" s="103" t="s">
        <v>250</v>
      </c>
    </row>
    <row r="57" spans="1:12" s="1" customFormat="1" ht="15" customHeight="1" thickBot="1" x14ac:dyDescent="0.25">
      <c r="A57" s="98"/>
      <c r="B57" s="483">
        <f t="shared" si="3"/>
        <v>10</v>
      </c>
      <c r="C57" s="394" t="s">
        <v>1136</v>
      </c>
      <c r="D57" s="742"/>
      <c r="E57" s="727"/>
      <c r="F57" s="467"/>
      <c r="G57" s="464" t="s">
        <v>152</v>
      </c>
      <c r="H57" s="482">
        <v>0.44</v>
      </c>
      <c r="I57" s="469" t="s">
        <v>153</v>
      </c>
      <c r="J57" s="470">
        <f t="shared" si="2"/>
        <v>0</v>
      </c>
      <c r="K57" s="103" t="s">
        <v>272</v>
      </c>
    </row>
    <row r="58" spans="1:12" s="1" customFormat="1" ht="15" customHeight="1" x14ac:dyDescent="0.2">
      <c r="A58" s="98"/>
      <c r="B58" s="103"/>
      <c r="C58" s="104"/>
      <c r="D58" s="103"/>
      <c r="E58" s="103"/>
      <c r="F58" s="62"/>
      <c r="G58" s="104"/>
      <c r="H58" s="734" t="s">
        <v>700</v>
      </c>
      <c r="I58" s="735"/>
      <c r="J58" s="167"/>
      <c r="K58" s="103"/>
    </row>
    <row r="59" spans="1:12" s="1" customFormat="1" ht="15" customHeight="1" thickBot="1" x14ac:dyDescent="0.25">
      <c r="A59" s="98"/>
      <c r="B59" s="103"/>
      <c r="C59" s="103"/>
      <c r="D59" s="103"/>
      <c r="E59" s="103"/>
      <c r="F59" s="62"/>
      <c r="G59" s="103"/>
      <c r="H59" s="736" t="s">
        <v>163</v>
      </c>
      <c r="I59" s="737"/>
      <c r="J59" s="183">
        <f>SUM(J48:J57)</f>
        <v>0</v>
      </c>
      <c r="K59" s="103" t="s">
        <v>934</v>
      </c>
    </row>
    <row r="60" spans="1:12" s="1" customFormat="1" ht="15" customHeight="1" x14ac:dyDescent="0.2">
      <c r="A60" s="98"/>
      <c r="B60" s="98"/>
      <c r="C60" s="98"/>
      <c r="D60" s="98"/>
      <c r="E60" s="98"/>
      <c r="F60" s="628"/>
      <c r="G60" s="98"/>
      <c r="H60" s="629"/>
      <c r="I60" s="98"/>
      <c r="J60" s="628"/>
      <c r="K60" s="98"/>
    </row>
    <row r="61" spans="1:12" s="1" customFormat="1" ht="15" customHeight="1" x14ac:dyDescent="0.2">
      <c r="A61" s="98"/>
      <c r="B61" s="98" t="s">
        <v>777</v>
      </c>
      <c r="C61" s="98"/>
      <c r="D61" s="98"/>
      <c r="E61" s="98"/>
      <c r="F61" s="628"/>
      <c r="G61" s="98"/>
      <c r="H61" s="629"/>
      <c r="I61" s="98"/>
      <c r="J61" s="628"/>
      <c r="K61" s="98"/>
    </row>
    <row r="62" spans="1:12" ht="15" customHeight="1" x14ac:dyDescent="0.2">
      <c r="A62" s="99"/>
      <c r="B62" s="874" t="s">
        <v>146</v>
      </c>
      <c r="C62" s="875"/>
      <c r="D62" s="874" t="s">
        <v>147</v>
      </c>
      <c r="E62" s="875"/>
      <c r="F62" s="498" t="s">
        <v>148</v>
      </c>
      <c r="G62" s="490"/>
      <c r="H62" s="499" t="s">
        <v>149</v>
      </c>
      <c r="I62" s="490"/>
      <c r="J62" s="498" t="s">
        <v>8</v>
      </c>
      <c r="K62" s="103"/>
    </row>
    <row r="63" spans="1:12" ht="15" customHeight="1" x14ac:dyDescent="0.2">
      <c r="A63" s="99"/>
      <c r="B63" s="147"/>
      <c r="C63" s="348"/>
      <c r="D63" s="347"/>
      <c r="E63" s="348"/>
      <c r="F63" s="165"/>
      <c r="G63" s="134"/>
      <c r="H63" s="128"/>
      <c r="I63" s="134"/>
      <c r="J63" s="166" t="s">
        <v>150</v>
      </c>
      <c r="K63" s="103"/>
    </row>
    <row r="64" spans="1:12" s="1" customFormat="1" ht="15" customHeight="1" x14ac:dyDescent="0.2">
      <c r="A64" s="99"/>
      <c r="B64" s="483">
        <v>1</v>
      </c>
      <c r="C64" s="394" t="s">
        <v>232</v>
      </c>
      <c r="D64" s="742"/>
      <c r="E64" s="727"/>
      <c r="F64" s="500"/>
      <c r="G64" s="464" t="s">
        <v>152</v>
      </c>
      <c r="H64" s="495">
        <v>0.56000000000000005</v>
      </c>
      <c r="I64" s="485" t="s">
        <v>153</v>
      </c>
      <c r="J64" s="501">
        <f>ROUND(F64*H64,0)</f>
        <v>0</v>
      </c>
      <c r="K64" s="103" t="s">
        <v>154</v>
      </c>
      <c r="L64" s="14"/>
    </row>
    <row r="65" spans="1:12" s="1" customFormat="1" ht="15" customHeight="1" thickBot="1" x14ac:dyDescent="0.25">
      <c r="A65" s="98"/>
      <c r="B65" s="483">
        <f>B64+1</f>
        <v>2</v>
      </c>
      <c r="C65" s="394" t="s">
        <v>1136</v>
      </c>
      <c r="D65" s="742"/>
      <c r="E65" s="727"/>
      <c r="F65" s="500"/>
      <c r="G65" s="464" t="s">
        <v>152</v>
      </c>
      <c r="H65" s="495">
        <v>0.56000000000000005</v>
      </c>
      <c r="I65" s="485" t="s">
        <v>153</v>
      </c>
      <c r="J65" s="501">
        <f>ROUND(F65*H65,0)</f>
        <v>0</v>
      </c>
      <c r="K65" s="103" t="s">
        <v>156</v>
      </c>
    </row>
    <row r="66" spans="1:12" s="1" customFormat="1" ht="15" customHeight="1" x14ac:dyDescent="0.2">
      <c r="A66" s="98"/>
      <c r="B66" s="103"/>
      <c r="C66" s="104"/>
      <c r="D66" s="103"/>
      <c r="E66" s="103"/>
      <c r="F66" s="62"/>
      <c r="G66" s="104"/>
      <c r="H66" s="734" t="s">
        <v>185</v>
      </c>
      <c r="I66" s="735"/>
      <c r="J66" s="167"/>
      <c r="K66" s="103"/>
    </row>
    <row r="67" spans="1:12" s="1" customFormat="1" ht="15" customHeight="1" thickBot="1" x14ac:dyDescent="0.25">
      <c r="A67" s="98"/>
      <c r="B67" s="103"/>
      <c r="C67" s="103"/>
      <c r="D67" s="103"/>
      <c r="E67" s="103"/>
      <c r="F67" s="62"/>
      <c r="G67" s="103"/>
      <c r="H67" s="736" t="s">
        <v>163</v>
      </c>
      <c r="I67" s="737"/>
      <c r="J67" s="183">
        <f>SUM(J64:J65)</f>
        <v>0</v>
      </c>
      <c r="K67" s="103" t="s">
        <v>935</v>
      </c>
    </row>
    <row r="68" spans="1:12" s="1" customFormat="1" ht="15" customHeight="1" x14ac:dyDescent="0.2">
      <c r="A68" s="98"/>
      <c r="B68" s="103"/>
      <c r="C68" s="103"/>
      <c r="D68" s="103"/>
      <c r="E68" s="103"/>
      <c r="F68" s="62"/>
      <c r="G68" s="103"/>
      <c r="H68" s="104"/>
      <c r="I68" s="104"/>
      <c r="J68" s="104"/>
      <c r="K68" s="103"/>
    </row>
    <row r="69" spans="1:12" ht="15" customHeight="1" x14ac:dyDescent="0.2">
      <c r="A69" s="98"/>
      <c r="B69" s="98" t="s">
        <v>778</v>
      </c>
      <c r="C69" s="98"/>
      <c r="D69" s="98"/>
      <c r="E69" s="98"/>
      <c r="F69" s="628"/>
      <c r="G69" s="98"/>
      <c r="H69" s="629"/>
      <c r="I69" s="98"/>
      <c r="J69" s="628"/>
      <c r="K69" s="98"/>
      <c r="L69" s="1"/>
    </row>
    <row r="70" spans="1:12" ht="15" customHeight="1" x14ac:dyDescent="0.2">
      <c r="A70" s="99"/>
      <c r="B70" s="874" t="s">
        <v>146</v>
      </c>
      <c r="C70" s="875"/>
      <c r="D70" s="874" t="s">
        <v>147</v>
      </c>
      <c r="E70" s="875"/>
      <c r="F70" s="498" t="s">
        <v>148</v>
      </c>
      <c r="G70" s="490"/>
      <c r="H70" s="499" t="s">
        <v>149</v>
      </c>
      <c r="I70" s="490"/>
      <c r="J70" s="498" t="s">
        <v>8</v>
      </c>
      <c r="K70" s="103"/>
    </row>
    <row r="71" spans="1:12" s="1" customFormat="1" ht="15" customHeight="1" x14ac:dyDescent="0.2">
      <c r="A71" s="99"/>
      <c r="B71" s="147"/>
      <c r="C71" s="348"/>
      <c r="D71" s="347"/>
      <c r="E71" s="348"/>
      <c r="F71" s="165"/>
      <c r="G71" s="134"/>
      <c r="H71" s="128"/>
      <c r="I71" s="134"/>
      <c r="J71" s="166" t="s">
        <v>150</v>
      </c>
      <c r="K71" s="103"/>
      <c r="L71" s="14"/>
    </row>
    <row r="72" spans="1:12" s="1" customFormat="1" ht="15" customHeight="1" x14ac:dyDescent="0.2">
      <c r="A72" s="99"/>
      <c r="B72" s="483">
        <v>1</v>
      </c>
      <c r="C72" s="394" t="s">
        <v>232</v>
      </c>
      <c r="D72" s="742"/>
      <c r="E72" s="727"/>
      <c r="F72" s="500"/>
      <c r="G72" s="464" t="s">
        <v>152</v>
      </c>
      <c r="H72" s="495">
        <v>0.63</v>
      </c>
      <c r="I72" s="485" t="s">
        <v>153</v>
      </c>
      <c r="J72" s="501">
        <f>ROUND(F72*H72,0)</f>
        <v>0</v>
      </c>
      <c r="K72" s="103" t="s">
        <v>154</v>
      </c>
      <c r="L72" s="14"/>
    </row>
    <row r="73" spans="1:12" s="1" customFormat="1" ht="15" customHeight="1" thickBot="1" x14ac:dyDescent="0.25">
      <c r="A73" s="98"/>
      <c r="B73" s="483">
        <f>B72+1</f>
        <v>2</v>
      </c>
      <c r="C73" s="394" t="s">
        <v>1136</v>
      </c>
      <c r="D73" s="742"/>
      <c r="E73" s="727"/>
      <c r="F73" s="500"/>
      <c r="G73" s="464" t="s">
        <v>152</v>
      </c>
      <c r="H73" s="495">
        <v>0.63</v>
      </c>
      <c r="I73" s="485" t="s">
        <v>153</v>
      </c>
      <c r="J73" s="501">
        <f>ROUND(F73*H73,0)</f>
        <v>0</v>
      </c>
      <c r="K73" s="103" t="s">
        <v>156</v>
      </c>
    </row>
    <row r="74" spans="1:12" s="1" customFormat="1" ht="15" customHeight="1" x14ac:dyDescent="0.2">
      <c r="A74" s="98"/>
      <c r="B74" s="103"/>
      <c r="C74" s="104"/>
      <c r="D74" s="103"/>
      <c r="E74" s="103"/>
      <c r="F74" s="62"/>
      <c r="G74" s="104"/>
      <c r="H74" s="734" t="s">
        <v>185</v>
      </c>
      <c r="I74" s="735"/>
      <c r="J74" s="167"/>
      <c r="K74" s="103"/>
    </row>
    <row r="75" spans="1:12" s="1" customFormat="1" ht="15" customHeight="1" thickBot="1" x14ac:dyDescent="0.25">
      <c r="A75" s="98"/>
      <c r="B75" s="103"/>
      <c r="C75" s="103"/>
      <c r="D75" s="103"/>
      <c r="E75" s="103"/>
      <c r="F75" s="62"/>
      <c r="G75" s="103"/>
      <c r="H75" s="736" t="s">
        <v>163</v>
      </c>
      <c r="I75" s="737"/>
      <c r="J75" s="183">
        <f>SUM(J72:J73)</f>
        <v>0</v>
      </c>
      <c r="K75" s="103" t="s">
        <v>938</v>
      </c>
    </row>
    <row r="76" spans="1:12" s="1" customFormat="1" ht="15" customHeight="1" thickBot="1" x14ac:dyDescent="0.25">
      <c r="A76" s="98"/>
      <c r="B76" s="103"/>
      <c r="C76" s="103"/>
      <c r="D76" s="103"/>
      <c r="E76" s="103"/>
      <c r="F76" s="62"/>
      <c r="G76" s="103"/>
      <c r="H76" s="104"/>
      <c r="I76" s="104"/>
      <c r="J76" s="277"/>
      <c r="K76" s="103"/>
    </row>
    <row r="77" spans="1:12" s="1" customFormat="1" ht="15" customHeight="1" thickBot="1" x14ac:dyDescent="0.25">
      <c r="A77" s="97"/>
      <c r="B77" s="98"/>
      <c r="C77" s="98"/>
      <c r="D77" s="98"/>
      <c r="E77" s="98"/>
      <c r="F77" s="62"/>
      <c r="G77" s="138"/>
      <c r="H77" s="288" t="s">
        <v>1210</v>
      </c>
      <c r="I77" s="138" t="s">
        <v>279</v>
      </c>
      <c r="J77" s="182">
        <f>SUM(J43,J59,J67,J75)</f>
        <v>0</v>
      </c>
      <c r="K77" s="103" t="s">
        <v>166</v>
      </c>
      <c r="L77" s="1" t="s">
        <v>152</v>
      </c>
    </row>
    <row r="78" spans="1:12" s="1" customFormat="1" ht="15" customHeight="1" x14ac:dyDescent="0.2">
      <c r="A78" s="97"/>
      <c r="B78" s="98"/>
      <c r="C78" s="98"/>
      <c r="D78" s="98"/>
      <c r="E78" s="98"/>
      <c r="F78" s="62"/>
      <c r="G78" s="138"/>
      <c r="H78" s="288"/>
      <c r="I78" s="138"/>
      <c r="J78" s="512"/>
      <c r="K78" s="103"/>
    </row>
    <row r="79" spans="1:12" ht="15" customHeight="1" x14ac:dyDescent="0.2">
      <c r="A79" s="97" t="s">
        <v>17</v>
      </c>
      <c r="B79" s="98" t="s">
        <v>1294</v>
      </c>
      <c r="C79" s="94"/>
      <c r="D79" s="94"/>
      <c r="E79" s="94"/>
      <c r="F79" s="163"/>
      <c r="G79" s="94"/>
      <c r="H79" s="164"/>
      <c r="I79" s="94"/>
      <c r="J79" s="163"/>
      <c r="K79" s="94"/>
    </row>
    <row r="80" spans="1:12" ht="15" customHeight="1" x14ac:dyDescent="0.2">
      <c r="A80" s="99"/>
      <c r="B80" s="94"/>
      <c r="C80" s="94"/>
      <c r="D80" s="94"/>
      <c r="E80" s="94"/>
      <c r="F80" s="163"/>
      <c r="G80" s="94"/>
      <c r="H80" s="164"/>
      <c r="I80" s="94"/>
      <c r="J80" s="163"/>
      <c r="K80" s="94"/>
    </row>
    <row r="81" spans="1:13" ht="15" customHeight="1" x14ac:dyDescent="0.2">
      <c r="A81" s="99"/>
      <c r="B81" s="874" t="s">
        <v>146</v>
      </c>
      <c r="C81" s="875"/>
      <c r="D81" s="874" t="s">
        <v>147</v>
      </c>
      <c r="E81" s="875"/>
      <c r="F81" s="498" t="s">
        <v>148</v>
      </c>
      <c r="G81" s="490"/>
      <c r="H81" s="499" t="s">
        <v>149</v>
      </c>
      <c r="I81" s="490"/>
      <c r="J81" s="498" t="s">
        <v>8</v>
      </c>
      <c r="K81" s="103"/>
    </row>
    <row r="82" spans="1:13" ht="15" customHeight="1" x14ac:dyDescent="0.2">
      <c r="A82" s="99"/>
      <c r="B82" s="147"/>
      <c r="C82" s="250"/>
      <c r="D82" s="347"/>
      <c r="E82" s="348"/>
      <c r="F82" s="165"/>
      <c r="G82" s="134"/>
      <c r="H82" s="128"/>
      <c r="I82" s="134"/>
      <c r="J82" s="166" t="s">
        <v>150</v>
      </c>
      <c r="K82" s="103"/>
    </row>
    <row r="83" spans="1:13" s="1" customFormat="1" ht="15" customHeight="1" x14ac:dyDescent="0.2">
      <c r="A83" s="98"/>
      <c r="B83" s="480">
        <v>1</v>
      </c>
      <c r="C83" s="481" t="s">
        <v>332</v>
      </c>
      <c r="D83" s="742"/>
      <c r="E83" s="727"/>
      <c r="F83" s="500"/>
      <c r="G83" s="464" t="s">
        <v>152</v>
      </c>
      <c r="H83" s="488">
        <v>0.251</v>
      </c>
      <c r="I83" s="469" t="s">
        <v>153</v>
      </c>
      <c r="J83" s="510">
        <f t="shared" ref="J83:J107" si="4">ROUND(F83*H83,0)</f>
        <v>0</v>
      </c>
      <c r="K83" s="103" t="s">
        <v>183</v>
      </c>
      <c r="M83" s="14"/>
    </row>
    <row r="84" spans="1:13" s="1" customFormat="1" ht="15" customHeight="1" x14ac:dyDescent="0.2">
      <c r="A84" s="98"/>
      <c r="B84" s="483">
        <f t="shared" ref="B84:B107" si="5">B83+1</f>
        <v>2</v>
      </c>
      <c r="C84" s="481" t="s">
        <v>333</v>
      </c>
      <c r="D84" s="742"/>
      <c r="E84" s="727"/>
      <c r="F84" s="500"/>
      <c r="G84" s="464" t="s">
        <v>152</v>
      </c>
      <c r="H84" s="488">
        <v>0.255</v>
      </c>
      <c r="I84" s="485" t="s">
        <v>153</v>
      </c>
      <c r="J84" s="501">
        <f t="shared" si="4"/>
        <v>0</v>
      </c>
      <c r="K84" s="103" t="s">
        <v>184</v>
      </c>
      <c r="M84" s="14"/>
    </row>
    <row r="85" spans="1:13" s="1" customFormat="1" ht="15" customHeight="1" x14ac:dyDescent="0.2">
      <c r="A85" s="98"/>
      <c r="B85" s="483">
        <f t="shared" si="5"/>
        <v>3</v>
      </c>
      <c r="C85" s="481" t="s">
        <v>334</v>
      </c>
      <c r="D85" s="742"/>
      <c r="E85" s="727"/>
      <c r="F85" s="500"/>
      <c r="G85" s="464" t="s">
        <v>152</v>
      </c>
      <c r="H85" s="488">
        <v>0.25800000000000001</v>
      </c>
      <c r="I85" s="469" t="s">
        <v>153</v>
      </c>
      <c r="J85" s="510">
        <f t="shared" si="4"/>
        <v>0</v>
      </c>
      <c r="K85" s="103" t="s">
        <v>257</v>
      </c>
      <c r="M85" s="14"/>
    </row>
    <row r="86" spans="1:13" s="1" customFormat="1" ht="15" customHeight="1" x14ac:dyDescent="0.2">
      <c r="A86" s="98"/>
      <c r="B86" s="483">
        <f t="shared" si="5"/>
        <v>4</v>
      </c>
      <c r="C86" s="481" t="s">
        <v>346</v>
      </c>
      <c r="D86" s="742"/>
      <c r="E86" s="727"/>
      <c r="F86" s="500"/>
      <c r="G86" s="464" t="s">
        <v>152</v>
      </c>
      <c r="H86" s="488">
        <v>0.34499999999999997</v>
      </c>
      <c r="I86" s="485" t="s">
        <v>153</v>
      </c>
      <c r="J86" s="501">
        <f t="shared" si="4"/>
        <v>0</v>
      </c>
      <c r="K86" s="103" t="s">
        <v>258</v>
      </c>
      <c r="M86" s="14"/>
    </row>
    <row r="87" spans="1:13" s="1" customFormat="1" ht="15" customHeight="1" x14ac:dyDescent="0.2">
      <c r="A87" s="98"/>
      <c r="B87" s="483">
        <f t="shared" si="5"/>
        <v>5</v>
      </c>
      <c r="C87" s="481" t="s">
        <v>151</v>
      </c>
      <c r="D87" s="742"/>
      <c r="E87" s="727"/>
      <c r="F87" s="500"/>
      <c r="G87" s="464" t="s">
        <v>152</v>
      </c>
      <c r="H87" s="488">
        <v>0.33700000000000002</v>
      </c>
      <c r="I87" s="469" t="s">
        <v>153</v>
      </c>
      <c r="J87" s="510">
        <f t="shared" si="4"/>
        <v>0</v>
      </c>
      <c r="K87" s="103" t="s">
        <v>259</v>
      </c>
      <c r="M87" s="14"/>
    </row>
    <row r="88" spans="1:13" s="1" customFormat="1" ht="15" customHeight="1" x14ac:dyDescent="0.2">
      <c r="A88" s="98"/>
      <c r="B88" s="483">
        <f t="shared" si="5"/>
        <v>6</v>
      </c>
      <c r="C88" s="481" t="s">
        <v>155</v>
      </c>
      <c r="D88" s="742"/>
      <c r="E88" s="727"/>
      <c r="F88" s="500"/>
      <c r="G88" s="464" t="s">
        <v>152</v>
      </c>
      <c r="H88" s="488">
        <v>0.40400000000000003</v>
      </c>
      <c r="I88" s="485" t="s">
        <v>153</v>
      </c>
      <c r="J88" s="501">
        <f t="shared" si="4"/>
        <v>0</v>
      </c>
      <c r="K88" s="103" t="s">
        <v>260</v>
      </c>
      <c r="M88" s="14"/>
    </row>
    <row r="89" spans="1:13" s="1" customFormat="1" ht="15" customHeight="1" x14ac:dyDescent="0.2">
      <c r="A89" s="98"/>
      <c r="B89" s="483">
        <f t="shared" si="5"/>
        <v>7</v>
      </c>
      <c r="C89" s="487" t="s">
        <v>157</v>
      </c>
      <c r="D89" s="742"/>
      <c r="E89" s="727"/>
      <c r="F89" s="500"/>
      <c r="G89" s="464" t="s">
        <v>152</v>
      </c>
      <c r="H89" s="488">
        <v>0.32900000000000001</v>
      </c>
      <c r="I89" s="469" t="s">
        <v>153</v>
      </c>
      <c r="J89" s="510">
        <f t="shared" si="4"/>
        <v>0</v>
      </c>
      <c r="K89" s="103" t="s">
        <v>261</v>
      </c>
      <c r="M89" s="14"/>
    </row>
    <row r="90" spans="1:13" s="1" customFormat="1" ht="15" customHeight="1" x14ac:dyDescent="0.2">
      <c r="A90" s="98"/>
      <c r="B90" s="483">
        <f t="shared" si="5"/>
        <v>8</v>
      </c>
      <c r="C90" s="487" t="s">
        <v>159</v>
      </c>
      <c r="D90" s="742"/>
      <c r="E90" s="727"/>
      <c r="F90" s="500"/>
      <c r="G90" s="464" t="s">
        <v>152</v>
      </c>
      <c r="H90" s="488">
        <v>0.48099999999999998</v>
      </c>
      <c r="I90" s="485" t="s">
        <v>153</v>
      </c>
      <c r="J90" s="501">
        <f>ROUND(F90*H90,0)</f>
        <v>0</v>
      </c>
      <c r="K90" s="103" t="s">
        <v>314</v>
      </c>
      <c r="M90" s="14"/>
    </row>
    <row r="91" spans="1:13" s="1" customFormat="1" ht="15" customHeight="1" x14ac:dyDescent="0.2">
      <c r="A91" s="98"/>
      <c r="B91" s="483">
        <f t="shared" si="5"/>
        <v>9</v>
      </c>
      <c r="C91" s="487" t="s">
        <v>161</v>
      </c>
      <c r="D91" s="742"/>
      <c r="E91" s="727"/>
      <c r="F91" s="500"/>
      <c r="G91" s="464" t="s">
        <v>152</v>
      </c>
      <c r="H91" s="488">
        <v>0.51200000000000001</v>
      </c>
      <c r="I91" s="485" t="s">
        <v>153</v>
      </c>
      <c r="J91" s="501">
        <f>ROUND(F91*H91,0)</f>
        <v>0</v>
      </c>
      <c r="K91" s="103" t="s">
        <v>501</v>
      </c>
      <c r="M91" s="14"/>
    </row>
    <row r="92" spans="1:13" s="1" customFormat="1" ht="15" customHeight="1" x14ac:dyDescent="0.2">
      <c r="A92" s="98"/>
      <c r="B92" s="483">
        <f t="shared" si="5"/>
        <v>10</v>
      </c>
      <c r="C92" s="487" t="s">
        <v>173</v>
      </c>
      <c r="D92" s="742"/>
      <c r="E92" s="727"/>
      <c r="F92" s="500"/>
      <c r="G92" s="464" t="s">
        <v>152</v>
      </c>
      <c r="H92" s="488">
        <v>0.57799999999999996</v>
      </c>
      <c r="I92" s="485" t="s">
        <v>153</v>
      </c>
      <c r="J92" s="501">
        <f>ROUND(F92*H92,0)</f>
        <v>0</v>
      </c>
      <c r="K92" s="103" t="s">
        <v>502</v>
      </c>
      <c r="M92" s="14"/>
    </row>
    <row r="93" spans="1:13" s="1" customFormat="1" ht="15" customHeight="1" x14ac:dyDescent="0.2">
      <c r="A93" s="98"/>
      <c r="B93" s="483">
        <f t="shared" si="5"/>
        <v>11</v>
      </c>
      <c r="C93" s="487" t="s">
        <v>175</v>
      </c>
      <c r="D93" s="742"/>
      <c r="E93" s="727"/>
      <c r="F93" s="500"/>
      <c r="G93" s="464" t="s">
        <v>152</v>
      </c>
      <c r="H93" s="488">
        <v>0.61599999999999999</v>
      </c>
      <c r="I93" s="485" t="s">
        <v>153</v>
      </c>
      <c r="J93" s="501">
        <f t="shared" si="4"/>
        <v>0</v>
      </c>
      <c r="K93" s="103" t="s">
        <v>503</v>
      </c>
      <c r="M93" s="14"/>
    </row>
    <row r="94" spans="1:13" s="1" customFormat="1" ht="15" customHeight="1" x14ac:dyDescent="0.2">
      <c r="A94" s="98"/>
      <c r="B94" s="483">
        <f t="shared" si="5"/>
        <v>12</v>
      </c>
      <c r="C94" s="487" t="s">
        <v>196</v>
      </c>
      <c r="D94" s="742"/>
      <c r="E94" s="727"/>
      <c r="F94" s="500"/>
      <c r="G94" s="464" t="s">
        <v>152</v>
      </c>
      <c r="H94" s="488">
        <v>0.65700000000000003</v>
      </c>
      <c r="I94" s="485" t="s">
        <v>153</v>
      </c>
      <c r="J94" s="501">
        <f t="shared" si="4"/>
        <v>0</v>
      </c>
      <c r="K94" s="103" t="s">
        <v>504</v>
      </c>
      <c r="M94" s="14"/>
    </row>
    <row r="95" spans="1:13" s="1" customFormat="1" ht="15" customHeight="1" x14ac:dyDescent="0.2">
      <c r="A95" s="98"/>
      <c r="B95" s="483">
        <f t="shared" si="5"/>
        <v>13</v>
      </c>
      <c r="C95" s="487" t="s">
        <v>197</v>
      </c>
      <c r="D95" s="742"/>
      <c r="E95" s="727"/>
      <c r="F95" s="500"/>
      <c r="G95" s="464" t="s">
        <v>152</v>
      </c>
      <c r="H95" s="488">
        <v>0.68899999999999995</v>
      </c>
      <c r="I95" s="485" t="s">
        <v>153</v>
      </c>
      <c r="J95" s="501">
        <f t="shared" si="4"/>
        <v>0</v>
      </c>
      <c r="K95" s="103" t="s">
        <v>505</v>
      </c>
      <c r="M95" s="14"/>
    </row>
    <row r="96" spans="1:13" s="1" customFormat="1" ht="15" customHeight="1" x14ac:dyDescent="0.2">
      <c r="A96" s="98"/>
      <c r="B96" s="483">
        <f t="shared" si="5"/>
        <v>14</v>
      </c>
      <c r="C96" s="487" t="s">
        <v>213</v>
      </c>
      <c r="D96" s="742"/>
      <c r="E96" s="727"/>
      <c r="F96" s="500"/>
      <c r="G96" s="464" t="s">
        <v>152</v>
      </c>
      <c r="H96" s="488">
        <v>0.73199999999999998</v>
      </c>
      <c r="I96" s="485" t="s">
        <v>153</v>
      </c>
      <c r="J96" s="501">
        <f t="shared" si="4"/>
        <v>0</v>
      </c>
      <c r="K96" s="103" t="s">
        <v>506</v>
      </c>
      <c r="M96" s="14"/>
    </row>
    <row r="97" spans="1:13" s="1" customFormat="1" ht="15" customHeight="1" x14ac:dyDescent="0.2">
      <c r="A97" s="98"/>
      <c r="B97" s="483">
        <f t="shared" si="5"/>
        <v>15</v>
      </c>
      <c r="C97" s="487" t="s">
        <v>215</v>
      </c>
      <c r="D97" s="742"/>
      <c r="E97" s="727"/>
      <c r="F97" s="500"/>
      <c r="G97" s="464" t="s">
        <v>152</v>
      </c>
      <c r="H97" s="488">
        <v>0.76600000000000001</v>
      </c>
      <c r="I97" s="485" t="s">
        <v>153</v>
      </c>
      <c r="J97" s="501">
        <f t="shared" si="4"/>
        <v>0</v>
      </c>
      <c r="K97" s="103" t="s">
        <v>507</v>
      </c>
      <c r="M97" s="14"/>
    </row>
    <row r="98" spans="1:13" s="1" customFormat="1" ht="15" customHeight="1" x14ac:dyDescent="0.2">
      <c r="A98" s="98"/>
      <c r="B98" s="483">
        <f t="shared" si="5"/>
        <v>16</v>
      </c>
      <c r="C98" s="487" t="s">
        <v>216</v>
      </c>
      <c r="D98" s="742"/>
      <c r="E98" s="727"/>
      <c r="F98" s="500"/>
      <c r="G98" s="464" t="s">
        <v>152</v>
      </c>
      <c r="H98" s="488">
        <v>0.80100000000000005</v>
      </c>
      <c r="I98" s="485" t="s">
        <v>153</v>
      </c>
      <c r="J98" s="501">
        <f t="shared" si="4"/>
        <v>0</v>
      </c>
      <c r="K98" s="103" t="s">
        <v>508</v>
      </c>
      <c r="M98" s="14"/>
    </row>
    <row r="99" spans="1:13" s="1" customFormat="1" ht="15" customHeight="1" x14ac:dyDescent="0.2">
      <c r="A99" s="98"/>
      <c r="B99" s="483">
        <f t="shared" si="5"/>
        <v>17</v>
      </c>
      <c r="C99" s="487" t="s">
        <v>218</v>
      </c>
      <c r="D99" s="742"/>
      <c r="E99" s="727"/>
      <c r="F99" s="500"/>
      <c r="G99" s="464" t="s">
        <v>152</v>
      </c>
      <c r="H99" s="488">
        <v>0.83899999999999997</v>
      </c>
      <c r="I99" s="485" t="s">
        <v>153</v>
      </c>
      <c r="J99" s="501">
        <f t="shared" si="4"/>
        <v>0</v>
      </c>
      <c r="K99" s="103" t="s">
        <v>509</v>
      </c>
      <c r="M99" s="14"/>
    </row>
    <row r="100" spans="1:13" s="1" customFormat="1" ht="15" customHeight="1" x14ac:dyDescent="0.2">
      <c r="A100" s="98"/>
      <c r="B100" s="483">
        <f t="shared" si="5"/>
        <v>18</v>
      </c>
      <c r="C100" s="487" t="s">
        <v>220</v>
      </c>
      <c r="D100" s="742"/>
      <c r="E100" s="727"/>
      <c r="F100" s="467"/>
      <c r="G100" s="464" t="s">
        <v>152</v>
      </c>
      <c r="H100" s="488">
        <v>0.876</v>
      </c>
      <c r="I100" s="469" t="s">
        <v>153</v>
      </c>
      <c r="J100" s="470">
        <f>ROUND(F100*H100,0)</f>
        <v>0</v>
      </c>
      <c r="K100" s="103" t="s">
        <v>510</v>
      </c>
      <c r="M100" s="14"/>
    </row>
    <row r="101" spans="1:13" s="1" customFormat="1" ht="15" customHeight="1" x14ac:dyDescent="0.2">
      <c r="A101" s="98"/>
      <c r="B101" s="483">
        <f t="shared" si="5"/>
        <v>19</v>
      </c>
      <c r="C101" s="487" t="s">
        <v>222</v>
      </c>
      <c r="D101" s="742"/>
      <c r="E101" s="727"/>
      <c r="F101" s="467"/>
      <c r="G101" s="464" t="s">
        <v>152</v>
      </c>
      <c r="H101" s="488">
        <v>0.91900000000000004</v>
      </c>
      <c r="I101" s="469" t="s">
        <v>153</v>
      </c>
      <c r="J101" s="470">
        <f t="shared" si="4"/>
        <v>0</v>
      </c>
      <c r="K101" s="103" t="s">
        <v>290</v>
      </c>
      <c r="M101" s="14"/>
    </row>
    <row r="102" spans="1:13" s="1" customFormat="1" ht="15" customHeight="1" x14ac:dyDescent="0.2">
      <c r="A102" s="98"/>
      <c r="B102" s="483">
        <f t="shared" si="5"/>
        <v>20</v>
      </c>
      <c r="C102" s="487" t="s">
        <v>650</v>
      </c>
      <c r="D102" s="742"/>
      <c r="E102" s="727"/>
      <c r="F102" s="467"/>
      <c r="G102" s="464" t="s">
        <v>152</v>
      </c>
      <c r="H102" s="156">
        <v>0.96099999999999997</v>
      </c>
      <c r="I102" s="469" t="s">
        <v>153</v>
      </c>
      <c r="J102" s="470">
        <f t="shared" si="4"/>
        <v>0</v>
      </c>
      <c r="K102" s="103" t="s">
        <v>292</v>
      </c>
      <c r="M102" s="14"/>
    </row>
    <row r="103" spans="1:13" s="1" customFormat="1" ht="15" customHeight="1" x14ac:dyDescent="0.2">
      <c r="A103" s="98"/>
      <c r="B103" s="483">
        <f t="shared" si="5"/>
        <v>21</v>
      </c>
      <c r="C103" s="487" t="s">
        <v>226</v>
      </c>
      <c r="D103" s="742"/>
      <c r="E103" s="727"/>
      <c r="F103" s="467"/>
      <c r="G103" s="464" t="s">
        <v>152</v>
      </c>
      <c r="H103" s="488">
        <v>0.97899999999999998</v>
      </c>
      <c r="I103" s="469" t="s">
        <v>153</v>
      </c>
      <c r="J103" s="470">
        <f t="shared" si="4"/>
        <v>0</v>
      </c>
      <c r="K103" s="103" t="s">
        <v>513</v>
      </c>
      <c r="M103" s="14"/>
    </row>
    <row r="104" spans="1:13" s="1" customFormat="1" ht="15" customHeight="1" x14ac:dyDescent="0.2">
      <c r="A104" s="98"/>
      <c r="B104" s="483">
        <f t="shared" si="5"/>
        <v>22</v>
      </c>
      <c r="C104" s="487" t="s">
        <v>228</v>
      </c>
      <c r="D104" s="742"/>
      <c r="E104" s="727"/>
      <c r="F104" s="467"/>
      <c r="G104" s="464" t="s">
        <v>152</v>
      </c>
      <c r="H104" s="488">
        <v>1</v>
      </c>
      <c r="I104" s="469" t="s">
        <v>153</v>
      </c>
      <c r="J104" s="470">
        <f t="shared" si="4"/>
        <v>0</v>
      </c>
      <c r="K104" s="103" t="s">
        <v>515</v>
      </c>
      <c r="M104" s="14"/>
    </row>
    <row r="105" spans="1:13" s="1" customFormat="1" ht="15" customHeight="1" x14ac:dyDescent="0.2">
      <c r="A105" s="98"/>
      <c r="B105" s="483">
        <f t="shared" si="5"/>
        <v>23</v>
      </c>
      <c r="C105" s="487" t="s">
        <v>230</v>
      </c>
      <c r="D105" s="742"/>
      <c r="E105" s="727"/>
      <c r="F105" s="467"/>
      <c r="G105" s="464" t="s">
        <v>152</v>
      </c>
      <c r="H105" s="488">
        <v>1</v>
      </c>
      <c r="I105" s="469" t="s">
        <v>153</v>
      </c>
      <c r="J105" s="470">
        <f t="shared" si="4"/>
        <v>0</v>
      </c>
      <c r="K105" s="103" t="s">
        <v>517</v>
      </c>
      <c r="M105" s="14"/>
    </row>
    <row r="106" spans="1:13" s="1" customFormat="1" ht="15" customHeight="1" x14ac:dyDescent="0.2">
      <c r="A106" s="98"/>
      <c r="B106" s="483">
        <f t="shared" si="5"/>
        <v>24</v>
      </c>
      <c r="C106" s="394" t="s">
        <v>232</v>
      </c>
      <c r="D106" s="742"/>
      <c r="E106" s="727"/>
      <c r="F106" s="467"/>
      <c r="G106" s="464" t="s">
        <v>152</v>
      </c>
      <c r="H106" s="488">
        <v>1</v>
      </c>
      <c r="I106" s="469" t="s">
        <v>153</v>
      </c>
      <c r="J106" s="470">
        <f t="shared" si="4"/>
        <v>0</v>
      </c>
      <c r="K106" s="103" t="s">
        <v>518</v>
      </c>
      <c r="M106" s="14"/>
    </row>
    <row r="107" spans="1:13" s="1" customFormat="1" ht="15" customHeight="1" thickBot="1" x14ac:dyDescent="0.25">
      <c r="A107" s="98"/>
      <c r="B107" s="483">
        <f t="shared" si="5"/>
        <v>25</v>
      </c>
      <c r="C107" s="394" t="s">
        <v>1136</v>
      </c>
      <c r="D107" s="742"/>
      <c r="E107" s="727"/>
      <c r="F107" s="467"/>
      <c r="G107" s="464" t="s">
        <v>152</v>
      </c>
      <c r="H107" s="488">
        <v>1</v>
      </c>
      <c r="I107" s="469" t="s">
        <v>153</v>
      </c>
      <c r="J107" s="470">
        <f t="shared" si="4"/>
        <v>0</v>
      </c>
      <c r="K107" s="103" t="s">
        <v>520</v>
      </c>
    </row>
    <row r="108" spans="1:13" s="1" customFormat="1" ht="15" customHeight="1" x14ac:dyDescent="0.2">
      <c r="A108" s="98"/>
      <c r="B108" s="103"/>
      <c r="C108" s="104"/>
      <c r="D108" s="103"/>
      <c r="E108" s="103"/>
      <c r="F108" s="57"/>
      <c r="G108" s="104"/>
      <c r="H108" s="734" t="s">
        <v>802</v>
      </c>
      <c r="I108" s="735"/>
      <c r="J108" s="105"/>
      <c r="K108" s="103"/>
    </row>
    <row r="109" spans="1:13" s="1" customFormat="1" ht="15" customHeight="1" thickBot="1" x14ac:dyDescent="0.25">
      <c r="A109" s="98"/>
      <c r="B109" s="103"/>
      <c r="C109" s="103"/>
      <c r="D109" s="103"/>
      <c r="E109" s="103"/>
      <c r="F109" s="62"/>
      <c r="G109" s="103"/>
      <c r="H109" s="736" t="s">
        <v>163</v>
      </c>
      <c r="I109" s="737"/>
      <c r="J109" s="183">
        <f>SUM(J83:J107)</f>
        <v>0</v>
      </c>
      <c r="K109" s="103" t="s">
        <v>780</v>
      </c>
      <c r="L109" s="1" t="s">
        <v>152</v>
      </c>
    </row>
    <row r="110" spans="1:13" s="1" customFormat="1" ht="15" customHeight="1" x14ac:dyDescent="0.2">
      <c r="A110" s="98"/>
      <c r="B110" s="103"/>
      <c r="C110" s="103"/>
      <c r="D110" s="103"/>
      <c r="E110" s="103"/>
      <c r="F110" s="57"/>
      <c r="G110" s="103"/>
      <c r="H110" s="104"/>
      <c r="I110" s="104"/>
      <c r="J110" s="57"/>
      <c r="K110" s="103"/>
    </row>
    <row r="111" spans="1:13" s="1" customFormat="1" ht="15" customHeight="1" x14ac:dyDescent="0.2">
      <c r="A111" s="97" t="s">
        <v>23</v>
      </c>
      <c r="B111" s="98" t="s">
        <v>781</v>
      </c>
      <c r="C111" s="94"/>
      <c r="D111" s="94"/>
      <c r="E111" s="94"/>
      <c r="F111" s="163"/>
      <c r="G111" s="94"/>
      <c r="H111" s="164"/>
      <c r="I111" s="94"/>
      <c r="J111" s="163"/>
      <c r="K111" s="103"/>
    </row>
    <row r="112" spans="1:13" s="1" customFormat="1" ht="15" customHeight="1" x14ac:dyDescent="0.2">
      <c r="A112" s="99"/>
      <c r="B112" s="94"/>
      <c r="C112" s="94"/>
      <c r="D112" s="94"/>
      <c r="E112" s="94"/>
      <c r="F112" s="163"/>
      <c r="G112" s="94"/>
      <c r="H112" s="164"/>
      <c r="I112" s="94"/>
      <c r="J112" s="163"/>
      <c r="K112" s="103"/>
    </row>
    <row r="113" spans="1:13" s="1" customFormat="1" ht="15" customHeight="1" x14ac:dyDescent="0.2">
      <c r="A113" s="99"/>
      <c r="B113" s="874" t="s">
        <v>531</v>
      </c>
      <c r="C113" s="875"/>
      <c r="D113" s="874" t="s">
        <v>147</v>
      </c>
      <c r="E113" s="875"/>
      <c r="F113" s="498" t="s">
        <v>302</v>
      </c>
      <c r="G113" s="490"/>
      <c r="H113" s="499" t="s">
        <v>149</v>
      </c>
      <c r="I113" s="490"/>
      <c r="J113" s="498" t="s">
        <v>8</v>
      </c>
      <c r="K113" s="103"/>
    </row>
    <row r="114" spans="1:13" s="1" customFormat="1" ht="15" customHeight="1" x14ac:dyDescent="0.2">
      <c r="A114" s="99"/>
      <c r="B114" s="147"/>
      <c r="C114" s="250"/>
      <c r="D114" s="347"/>
      <c r="E114" s="348"/>
      <c r="F114" s="165"/>
      <c r="G114" s="134"/>
      <c r="H114" s="128"/>
      <c r="I114" s="134"/>
      <c r="J114" s="166" t="s">
        <v>150</v>
      </c>
      <c r="K114" s="103"/>
    </row>
    <row r="115" spans="1:13" s="1" customFormat="1" ht="15" customHeight="1" x14ac:dyDescent="0.2">
      <c r="A115" s="98"/>
      <c r="B115" s="483">
        <v>1</v>
      </c>
      <c r="C115" s="487" t="s">
        <v>228</v>
      </c>
      <c r="D115" s="742"/>
      <c r="E115" s="727"/>
      <c r="F115" s="500"/>
      <c r="G115" s="464" t="s">
        <v>152</v>
      </c>
      <c r="H115" s="495">
        <v>0.5</v>
      </c>
      <c r="I115" s="485" t="s">
        <v>153</v>
      </c>
      <c r="J115" s="501">
        <f>ROUND(F115*H115,0)</f>
        <v>0</v>
      </c>
      <c r="K115" s="103" t="s">
        <v>297</v>
      </c>
    </row>
    <row r="116" spans="1:13" s="1" customFormat="1" ht="15" customHeight="1" x14ac:dyDescent="0.2">
      <c r="A116" s="98"/>
      <c r="B116" s="483">
        <f t="shared" ref="B116:B118" si="6">B115+1</f>
        <v>2</v>
      </c>
      <c r="C116" s="487" t="s">
        <v>230</v>
      </c>
      <c r="D116" s="742"/>
      <c r="E116" s="727"/>
      <c r="F116" s="500"/>
      <c r="G116" s="464" t="s">
        <v>152</v>
      </c>
      <c r="H116" s="495">
        <v>0.5</v>
      </c>
      <c r="I116" s="485" t="s">
        <v>153</v>
      </c>
      <c r="J116" s="501">
        <f>ROUND(F116*H116,0)</f>
        <v>0</v>
      </c>
      <c r="K116" s="103" t="s">
        <v>189</v>
      </c>
    </row>
    <row r="117" spans="1:13" s="1" customFormat="1" ht="15" customHeight="1" x14ac:dyDescent="0.2">
      <c r="A117" s="98"/>
      <c r="B117" s="483">
        <f t="shared" si="6"/>
        <v>3</v>
      </c>
      <c r="C117" s="394" t="s">
        <v>232</v>
      </c>
      <c r="D117" s="742"/>
      <c r="E117" s="727"/>
      <c r="F117" s="500"/>
      <c r="G117" s="464" t="s">
        <v>152</v>
      </c>
      <c r="H117" s="495">
        <v>0.5</v>
      </c>
      <c r="I117" s="485" t="s">
        <v>153</v>
      </c>
      <c r="J117" s="501">
        <f>ROUND(F117*H117,0)</f>
        <v>0</v>
      </c>
      <c r="K117" s="103" t="s">
        <v>214</v>
      </c>
    </row>
    <row r="118" spans="1:13" s="1" customFormat="1" ht="15" customHeight="1" thickBot="1" x14ac:dyDescent="0.25">
      <c r="A118" s="98"/>
      <c r="B118" s="483">
        <f t="shared" si="6"/>
        <v>4</v>
      </c>
      <c r="C118" s="394" t="s">
        <v>1136</v>
      </c>
      <c r="D118" s="742"/>
      <c r="E118" s="727"/>
      <c r="F118" s="500"/>
      <c r="G118" s="464" t="s">
        <v>152</v>
      </c>
      <c r="H118" s="495">
        <v>0.5</v>
      </c>
      <c r="I118" s="485" t="s">
        <v>153</v>
      </c>
      <c r="J118" s="501">
        <f>ROUND(F118*H118,0)</f>
        <v>0</v>
      </c>
      <c r="K118" s="103" t="s">
        <v>198</v>
      </c>
    </row>
    <row r="119" spans="1:13" s="1" customFormat="1" ht="15" customHeight="1" x14ac:dyDescent="0.2">
      <c r="A119" s="98"/>
      <c r="B119" s="103"/>
      <c r="C119" s="104"/>
      <c r="D119" s="103"/>
      <c r="E119" s="103"/>
      <c r="F119" s="62"/>
      <c r="G119" s="104"/>
      <c r="H119" s="734" t="s">
        <v>199</v>
      </c>
      <c r="I119" s="735"/>
      <c r="J119" s="167"/>
      <c r="K119" s="103"/>
    </row>
    <row r="120" spans="1:13" ht="15" customHeight="1" thickBot="1" x14ac:dyDescent="0.25">
      <c r="A120" s="98"/>
      <c r="B120" s="103"/>
      <c r="C120" s="103"/>
      <c r="D120" s="103"/>
      <c r="E120" s="103"/>
      <c r="F120" s="57"/>
      <c r="G120" s="103"/>
      <c r="H120" s="736" t="s">
        <v>163</v>
      </c>
      <c r="I120" s="737"/>
      <c r="J120" s="5">
        <f>SUM(J115:J118)</f>
        <v>0</v>
      </c>
      <c r="K120" s="103" t="s">
        <v>170</v>
      </c>
      <c r="L120" s="1" t="s">
        <v>152</v>
      </c>
    </row>
    <row r="121" spans="1:13" ht="15" customHeight="1" x14ac:dyDescent="0.2">
      <c r="A121" s="98"/>
      <c r="B121" s="103"/>
      <c r="C121" s="103"/>
      <c r="D121" s="103"/>
      <c r="E121" s="103"/>
      <c r="F121" s="57"/>
      <c r="G121" s="103"/>
      <c r="H121" s="104"/>
      <c r="I121" s="104"/>
      <c r="J121" s="104"/>
      <c r="K121" s="103"/>
      <c r="L121" s="1"/>
    </row>
    <row r="122" spans="1:13" ht="15" customHeight="1" x14ac:dyDescent="0.2">
      <c r="A122" s="97" t="s">
        <v>171</v>
      </c>
      <c r="B122" s="98" t="s">
        <v>782</v>
      </c>
      <c r="C122" s="94"/>
      <c r="D122" s="94"/>
      <c r="E122" s="94"/>
      <c r="F122" s="163"/>
      <c r="G122" s="94"/>
      <c r="H122" s="164"/>
      <c r="I122" s="94"/>
      <c r="J122" s="163"/>
      <c r="K122" s="94"/>
    </row>
    <row r="123" spans="1:13" ht="15" customHeight="1" x14ac:dyDescent="0.2">
      <c r="A123" s="99"/>
      <c r="B123" s="94"/>
      <c r="C123" s="94"/>
      <c r="D123" s="94"/>
      <c r="E123" s="94"/>
      <c r="F123" s="163"/>
      <c r="G123" s="94"/>
      <c r="H123" s="164"/>
      <c r="I123" s="94"/>
      <c r="J123" s="163"/>
      <c r="K123" s="94"/>
    </row>
    <row r="124" spans="1:13" ht="15" customHeight="1" x14ac:dyDescent="0.2">
      <c r="A124" s="99"/>
      <c r="B124" s="874" t="s">
        <v>531</v>
      </c>
      <c r="C124" s="875"/>
      <c r="D124" s="874" t="s">
        <v>147</v>
      </c>
      <c r="E124" s="875"/>
      <c r="F124" s="498" t="s">
        <v>302</v>
      </c>
      <c r="G124" s="490"/>
      <c r="H124" s="499" t="s">
        <v>149</v>
      </c>
      <c r="I124" s="490"/>
      <c r="J124" s="498" t="s">
        <v>8</v>
      </c>
      <c r="K124" s="103"/>
    </row>
    <row r="125" spans="1:13" s="1" customFormat="1" ht="15" customHeight="1" x14ac:dyDescent="0.2">
      <c r="A125" s="99"/>
      <c r="B125" s="147"/>
      <c r="C125" s="250"/>
      <c r="D125" s="347"/>
      <c r="E125" s="348"/>
      <c r="F125" s="165"/>
      <c r="G125" s="134"/>
      <c r="H125" s="128"/>
      <c r="I125" s="134"/>
      <c r="J125" s="166" t="s">
        <v>150</v>
      </c>
      <c r="K125" s="103"/>
      <c r="L125" s="14"/>
      <c r="M125" s="14"/>
    </row>
    <row r="126" spans="1:13" s="1" customFormat="1" ht="15" customHeight="1" x14ac:dyDescent="0.2">
      <c r="A126" s="98"/>
      <c r="B126" s="480">
        <v>1</v>
      </c>
      <c r="C126" s="481" t="s">
        <v>155</v>
      </c>
      <c r="D126" s="742"/>
      <c r="E126" s="727"/>
      <c r="F126" s="500"/>
      <c r="G126" s="464" t="s">
        <v>152</v>
      </c>
      <c r="H126" s="488">
        <v>0.03</v>
      </c>
      <c r="I126" s="469" t="s">
        <v>153</v>
      </c>
      <c r="J126" s="510">
        <f t="shared" ref="J126:J145" si="7">ROUND(F126*H126,0)</f>
        <v>0</v>
      </c>
      <c r="K126" s="103" t="s">
        <v>183</v>
      </c>
      <c r="M126" s="14"/>
    </row>
    <row r="127" spans="1:13" s="1" customFormat="1" ht="15" customHeight="1" x14ac:dyDescent="0.2">
      <c r="A127" s="98"/>
      <c r="B127" s="483">
        <f t="shared" ref="B127:B145" si="8">B126+1</f>
        <v>2</v>
      </c>
      <c r="C127" s="487" t="s">
        <v>157</v>
      </c>
      <c r="D127" s="742"/>
      <c r="E127" s="727"/>
      <c r="F127" s="500"/>
      <c r="G127" s="464" t="s">
        <v>152</v>
      </c>
      <c r="H127" s="488">
        <v>5.8999999999999997E-2</v>
      </c>
      <c r="I127" s="485" t="s">
        <v>153</v>
      </c>
      <c r="J127" s="501">
        <f t="shared" si="7"/>
        <v>0</v>
      </c>
      <c r="K127" s="103" t="s">
        <v>184</v>
      </c>
      <c r="M127" s="14"/>
    </row>
    <row r="128" spans="1:13" s="1" customFormat="1" ht="15" customHeight="1" x14ac:dyDescent="0.2">
      <c r="A128" s="98"/>
      <c r="B128" s="483">
        <f t="shared" si="8"/>
        <v>3</v>
      </c>
      <c r="C128" s="487" t="s">
        <v>159</v>
      </c>
      <c r="D128" s="742"/>
      <c r="E128" s="727"/>
      <c r="F128" s="500"/>
      <c r="G128" s="464" t="s">
        <v>152</v>
      </c>
      <c r="H128" s="488">
        <v>8.7999999999999995E-2</v>
      </c>
      <c r="I128" s="469" t="s">
        <v>153</v>
      </c>
      <c r="J128" s="510">
        <f t="shared" si="7"/>
        <v>0</v>
      </c>
      <c r="K128" s="103" t="s">
        <v>257</v>
      </c>
      <c r="M128" s="14"/>
    </row>
    <row r="129" spans="1:13" s="1" customFormat="1" ht="15" customHeight="1" x14ac:dyDescent="0.2">
      <c r="A129" s="98"/>
      <c r="B129" s="483">
        <f t="shared" si="8"/>
        <v>4</v>
      </c>
      <c r="C129" s="487" t="s">
        <v>161</v>
      </c>
      <c r="D129" s="742"/>
      <c r="E129" s="727"/>
      <c r="F129" s="500"/>
      <c r="G129" s="464" t="s">
        <v>152</v>
      </c>
      <c r="H129" s="488">
        <v>0.11799999999999999</v>
      </c>
      <c r="I129" s="485" t="s">
        <v>153</v>
      </c>
      <c r="J129" s="501">
        <f t="shared" si="7"/>
        <v>0</v>
      </c>
      <c r="K129" s="103" t="s">
        <v>258</v>
      </c>
      <c r="M129" s="14"/>
    </row>
    <row r="130" spans="1:13" s="1" customFormat="1" ht="15" customHeight="1" x14ac:dyDescent="0.2">
      <c r="A130" s="98"/>
      <c r="B130" s="483">
        <f t="shared" si="8"/>
        <v>5</v>
      </c>
      <c r="C130" s="487" t="s">
        <v>173</v>
      </c>
      <c r="D130" s="742"/>
      <c r="E130" s="727"/>
      <c r="F130" s="500"/>
      <c r="G130" s="464" t="s">
        <v>152</v>
      </c>
      <c r="H130" s="488">
        <v>0.14699999999999999</v>
      </c>
      <c r="I130" s="485" t="s">
        <v>153</v>
      </c>
      <c r="J130" s="501">
        <f t="shared" si="7"/>
        <v>0</v>
      </c>
      <c r="K130" s="103" t="s">
        <v>259</v>
      </c>
      <c r="M130" s="14"/>
    </row>
    <row r="131" spans="1:13" s="1" customFormat="1" ht="15" customHeight="1" x14ac:dyDescent="0.2">
      <c r="A131" s="98"/>
      <c r="B131" s="483">
        <f t="shared" si="8"/>
        <v>6</v>
      </c>
      <c r="C131" s="487" t="s">
        <v>175</v>
      </c>
      <c r="D131" s="742"/>
      <c r="E131" s="727"/>
      <c r="F131" s="500"/>
      <c r="G131" s="464" t="s">
        <v>152</v>
      </c>
      <c r="H131" s="488">
        <v>0.17699999999999999</v>
      </c>
      <c r="I131" s="485" t="s">
        <v>153</v>
      </c>
      <c r="J131" s="501">
        <f>ROUND(F131*H131,0)</f>
        <v>0</v>
      </c>
      <c r="K131" s="103" t="s">
        <v>260</v>
      </c>
      <c r="M131" s="14"/>
    </row>
    <row r="132" spans="1:13" s="1" customFormat="1" ht="15" customHeight="1" x14ac:dyDescent="0.2">
      <c r="A132" s="98"/>
      <c r="B132" s="483">
        <f t="shared" si="8"/>
        <v>7</v>
      </c>
      <c r="C132" s="487" t="s">
        <v>196</v>
      </c>
      <c r="D132" s="742"/>
      <c r="E132" s="727"/>
      <c r="F132" s="500"/>
      <c r="G132" s="464" t="s">
        <v>152</v>
      </c>
      <c r="H132" s="488">
        <v>0.20599999999999999</v>
      </c>
      <c r="I132" s="485" t="s">
        <v>153</v>
      </c>
      <c r="J132" s="501">
        <f>ROUND(F132*H132,0)</f>
        <v>0</v>
      </c>
      <c r="K132" s="103" t="s">
        <v>261</v>
      </c>
      <c r="M132" s="14"/>
    </row>
    <row r="133" spans="1:13" s="1" customFormat="1" ht="15" customHeight="1" x14ac:dyDescent="0.2">
      <c r="A133" s="98"/>
      <c r="B133" s="483">
        <f t="shared" si="8"/>
        <v>8</v>
      </c>
      <c r="C133" s="487" t="s">
        <v>197</v>
      </c>
      <c r="D133" s="742"/>
      <c r="E133" s="727"/>
      <c r="F133" s="500"/>
      <c r="G133" s="464" t="s">
        <v>152</v>
      </c>
      <c r="H133" s="488">
        <v>0.23499999999999999</v>
      </c>
      <c r="I133" s="485" t="s">
        <v>153</v>
      </c>
      <c r="J133" s="501">
        <f>ROUND(F133*H133,0)</f>
        <v>0</v>
      </c>
      <c r="K133" s="103" t="s">
        <v>314</v>
      </c>
      <c r="M133" s="14"/>
    </row>
    <row r="134" spans="1:13" s="1" customFormat="1" ht="15" customHeight="1" x14ac:dyDescent="0.2">
      <c r="A134" s="98"/>
      <c r="B134" s="483">
        <f t="shared" si="8"/>
        <v>9</v>
      </c>
      <c r="C134" s="487" t="s">
        <v>213</v>
      </c>
      <c r="D134" s="742"/>
      <c r="E134" s="727"/>
      <c r="F134" s="500"/>
      <c r="G134" s="464" t="s">
        <v>152</v>
      </c>
      <c r="H134" s="488">
        <v>0.26500000000000001</v>
      </c>
      <c r="I134" s="485" t="s">
        <v>153</v>
      </c>
      <c r="J134" s="501">
        <f>ROUND(F134*H134,0)</f>
        <v>0</v>
      </c>
      <c r="K134" s="103" t="s">
        <v>501</v>
      </c>
      <c r="M134" s="14"/>
    </row>
    <row r="135" spans="1:13" s="1" customFormat="1" ht="15" customHeight="1" x14ac:dyDescent="0.2">
      <c r="A135" s="98"/>
      <c r="B135" s="483">
        <f t="shared" si="8"/>
        <v>10</v>
      </c>
      <c r="C135" s="487" t="s">
        <v>215</v>
      </c>
      <c r="D135" s="742"/>
      <c r="E135" s="727"/>
      <c r="F135" s="500"/>
      <c r="G135" s="464" t="s">
        <v>152</v>
      </c>
      <c r="H135" s="488">
        <v>0.29399999999999998</v>
      </c>
      <c r="I135" s="485" t="s">
        <v>153</v>
      </c>
      <c r="J135" s="501">
        <f>ROUND(F135*H135,0)</f>
        <v>0</v>
      </c>
      <c r="K135" s="103" t="s">
        <v>502</v>
      </c>
      <c r="M135" s="14"/>
    </row>
    <row r="136" spans="1:13" s="1" customFormat="1" ht="15" customHeight="1" x14ac:dyDescent="0.2">
      <c r="A136" s="98"/>
      <c r="B136" s="483">
        <f t="shared" si="8"/>
        <v>11</v>
      </c>
      <c r="C136" s="487" t="s">
        <v>216</v>
      </c>
      <c r="D136" s="742"/>
      <c r="E136" s="727"/>
      <c r="F136" s="500"/>
      <c r="G136" s="464" t="s">
        <v>152</v>
      </c>
      <c r="H136" s="488">
        <v>0.32400000000000001</v>
      </c>
      <c r="I136" s="485" t="s">
        <v>153</v>
      </c>
      <c r="J136" s="501">
        <f t="shared" si="7"/>
        <v>0</v>
      </c>
      <c r="K136" s="103" t="s">
        <v>503</v>
      </c>
      <c r="M136" s="14"/>
    </row>
    <row r="137" spans="1:13" s="1" customFormat="1" ht="15" customHeight="1" x14ac:dyDescent="0.2">
      <c r="A137" s="98"/>
      <c r="B137" s="483">
        <f t="shared" si="8"/>
        <v>12</v>
      </c>
      <c r="C137" s="487" t="s">
        <v>218</v>
      </c>
      <c r="D137" s="742"/>
      <c r="E137" s="727"/>
      <c r="F137" s="500"/>
      <c r="G137" s="464" t="s">
        <v>152</v>
      </c>
      <c r="H137" s="488">
        <v>0.35299999999999998</v>
      </c>
      <c r="I137" s="485" t="s">
        <v>153</v>
      </c>
      <c r="J137" s="501">
        <f t="shared" si="7"/>
        <v>0</v>
      </c>
      <c r="K137" s="103" t="s">
        <v>504</v>
      </c>
      <c r="M137" s="14"/>
    </row>
    <row r="138" spans="1:13" s="1" customFormat="1" ht="15" customHeight="1" x14ac:dyDescent="0.2">
      <c r="A138" s="98"/>
      <c r="B138" s="483">
        <f t="shared" si="8"/>
        <v>13</v>
      </c>
      <c r="C138" s="487" t="s">
        <v>220</v>
      </c>
      <c r="D138" s="742"/>
      <c r="E138" s="727"/>
      <c r="F138" s="500"/>
      <c r="G138" s="464" t="s">
        <v>152</v>
      </c>
      <c r="H138" s="488">
        <v>0.38200000000000001</v>
      </c>
      <c r="I138" s="485" t="s">
        <v>153</v>
      </c>
      <c r="J138" s="501">
        <f t="shared" si="7"/>
        <v>0</v>
      </c>
      <c r="K138" s="103" t="s">
        <v>505</v>
      </c>
      <c r="M138" s="14"/>
    </row>
    <row r="139" spans="1:13" s="1" customFormat="1" ht="15" customHeight="1" x14ac:dyDescent="0.2">
      <c r="A139" s="98"/>
      <c r="B139" s="483">
        <f t="shared" si="8"/>
        <v>14</v>
      </c>
      <c r="C139" s="487" t="s">
        <v>222</v>
      </c>
      <c r="D139" s="742"/>
      <c r="E139" s="727"/>
      <c r="F139" s="467"/>
      <c r="G139" s="464" t="s">
        <v>152</v>
      </c>
      <c r="H139" s="482">
        <v>0.41199999999999998</v>
      </c>
      <c r="I139" s="469" t="s">
        <v>153</v>
      </c>
      <c r="J139" s="470">
        <f t="shared" si="7"/>
        <v>0</v>
      </c>
      <c r="K139" s="103" t="s">
        <v>506</v>
      </c>
      <c r="M139" s="14"/>
    </row>
    <row r="140" spans="1:13" s="1" customFormat="1" ht="15" customHeight="1" x14ac:dyDescent="0.2">
      <c r="A140" s="98"/>
      <c r="B140" s="483">
        <f t="shared" si="8"/>
        <v>15</v>
      </c>
      <c r="C140" s="487" t="s">
        <v>650</v>
      </c>
      <c r="D140" s="742"/>
      <c r="E140" s="727"/>
      <c r="F140" s="467"/>
      <c r="G140" s="464" t="s">
        <v>152</v>
      </c>
      <c r="H140" s="482">
        <v>0.441</v>
      </c>
      <c r="I140" s="469" t="s">
        <v>153</v>
      </c>
      <c r="J140" s="470">
        <f t="shared" si="7"/>
        <v>0</v>
      </c>
      <c r="K140" s="103" t="s">
        <v>507</v>
      </c>
      <c r="M140" s="14"/>
    </row>
    <row r="141" spans="1:13" s="1" customFormat="1" ht="15" customHeight="1" x14ac:dyDescent="0.2">
      <c r="A141" s="98"/>
      <c r="B141" s="483">
        <f t="shared" si="8"/>
        <v>16</v>
      </c>
      <c r="C141" s="487" t="s">
        <v>226</v>
      </c>
      <c r="D141" s="742"/>
      <c r="E141" s="727"/>
      <c r="F141" s="467"/>
      <c r="G141" s="464" t="s">
        <v>152</v>
      </c>
      <c r="H141" s="482">
        <v>0.47099999999999997</v>
      </c>
      <c r="I141" s="469" t="s">
        <v>153</v>
      </c>
      <c r="J141" s="470">
        <f t="shared" si="7"/>
        <v>0</v>
      </c>
      <c r="K141" s="103" t="s">
        <v>508</v>
      </c>
      <c r="M141" s="14"/>
    </row>
    <row r="142" spans="1:13" s="1" customFormat="1" ht="15" customHeight="1" x14ac:dyDescent="0.2">
      <c r="A142" s="98"/>
      <c r="B142" s="483">
        <f t="shared" si="8"/>
        <v>17</v>
      </c>
      <c r="C142" s="487" t="s">
        <v>228</v>
      </c>
      <c r="D142" s="742"/>
      <c r="E142" s="727"/>
      <c r="F142" s="467"/>
      <c r="G142" s="464" t="s">
        <v>152</v>
      </c>
      <c r="H142" s="482">
        <v>0.5</v>
      </c>
      <c r="I142" s="469" t="s">
        <v>153</v>
      </c>
      <c r="J142" s="470">
        <f t="shared" si="7"/>
        <v>0</v>
      </c>
      <c r="K142" s="103" t="s">
        <v>509</v>
      </c>
      <c r="M142" s="14"/>
    </row>
    <row r="143" spans="1:13" s="1" customFormat="1" ht="15" customHeight="1" x14ac:dyDescent="0.2">
      <c r="A143" s="98"/>
      <c r="B143" s="483">
        <f t="shared" si="8"/>
        <v>18</v>
      </c>
      <c r="C143" s="487" t="s">
        <v>230</v>
      </c>
      <c r="D143" s="742"/>
      <c r="E143" s="727"/>
      <c r="F143" s="467"/>
      <c r="G143" s="464" t="s">
        <v>152</v>
      </c>
      <c r="H143" s="482">
        <v>0.5</v>
      </c>
      <c r="I143" s="469" t="s">
        <v>153</v>
      </c>
      <c r="J143" s="470">
        <f t="shared" si="7"/>
        <v>0</v>
      </c>
      <c r="K143" s="103" t="s">
        <v>510</v>
      </c>
      <c r="M143" s="14"/>
    </row>
    <row r="144" spans="1:13" s="1" customFormat="1" ht="15" customHeight="1" x14ac:dyDescent="0.2">
      <c r="A144" s="98"/>
      <c r="B144" s="483">
        <f t="shared" si="8"/>
        <v>19</v>
      </c>
      <c r="C144" s="394" t="s">
        <v>232</v>
      </c>
      <c r="D144" s="742"/>
      <c r="E144" s="727"/>
      <c r="F144" s="467"/>
      <c r="G144" s="464" t="s">
        <v>152</v>
      </c>
      <c r="H144" s="482">
        <v>0.5</v>
      </c>
      <c r="I144" s="469" t="s">
        <v>153</v>
      </c>
      <c r="J144" s="470">
        <f t="shared" si="7"/>
        <v>0</v>
      </c>
      <c r="K144" s="103" t="s">
        <v>290</v>
      </c>
      <c r="M144" s="14"/>
    </row>
    <row r="145" spans="1:13" s="1" customFormat="1" ht="15" customHeight="1" thickBot="1" x14ac:dyDescent="0.25">
      <c r="A145" s="98"/>
      <c r="B145" s="483">
        <f t="shared" si="8"/>
        <v>20</v>
      </c>
      <c r="C145" s="394" t="s">
        <v>1136</v>
      </c>
      <c r="D145" s="742"/>
      <c r="E145" s="727"/>
      <c r="F145" s="467"/>
      <c r="G145" s="464" t="s">
        <v>152</v>
      </c>
      <c r="H145" s="482">
        <v>0.5</v>
      </c>
      <c r="I145" s="469" t="s">
        <v>153</v>
      </c>
      <c r="J145" s="470">
        <f t="shared" si="7"/>
        <v>0</v>
      </c>
      <c r="K145" s="103" t="s">
        <v>292</v>
      </c>
    </row>
    <row r="146" spans="1:13" s="1" customFormat="1" ht="15" customHeight="1" x14ac:dyDescent="0.2">
      <c r="A146" s="98"/>
      <c r="B146" s="103"/>
      <c r="C146" s="104"/>
      <c r="D146" s="103"/>
      <c r="E146" s="103"/>
      <c r="F146" s="57"/>
      <c r="G146" s="104"/>
      <c r="H146" s="734" t="s">
        <v>293</v>
      </c>
      <c r="I146" s="735"/>
      <c r="J146" s="105"/>
      <c r="K146" s="103"/>
    </row>
    <row r="147" spans="1:13" s="1" customFormat="1" ht="15" customHeight="1" thickBot="1" x14ac:dyDescent="0.25">
      <c r="A147" s="98"/>
      <c r="B147" s="103"/>
      <c r="C147" s="103"/>
      <c r="D147" s="103"/>
      <c r="E147" s="103"/>
      <c r="F147" s="62"/>
      <c r="G147" s="103"/>
      <c r="H147" s="736" t="s">
        <v>163</v>
      </c>
      <c r="I147" s="737"/>
      <c r="J147" s="183">
        <f>SUM(J126:J145)</f>
        <v>0</v>
      </c>
      <c r="K147" s="103" t="s">
        <v>178</v>
      </c>
      <c r="L147" s="1" t="s">
        <v>152</v>
      </c>
    </row>
    <row r="148" spans="1:13" s="1" customFormat="1" ht="15" customHeight="1" x14ac:dyDescent="0.2">
      <c r="A148" s="98"/>
      <c r="B148" s="103"/>
      <c r="C148" s="103"/>
      <c r="D148" s="103"/>
      <c r="E148" s="103"/>
      <c r="F148" s="62"/>
      <c r="G148" s="103"/>
      <c r="H148" s="590"/>
      <c r="I148" s="104"/>
      <c r="J148" s="62"/>
      <c r="K148" s="103"/>
    </row>
    <row r="149" spans="1:13" s="1" customFormat="1" ht="15" customHeight="1" x14ac:dyDescent="0.2">
      <c r="A149" s="97" t="s">
        <v>179</v>
      </c>
      <c r="B149" s="98" t="s">
        <v>783</v>
      </c>
      <c r="C149" s="103"/>
      <c r="D149" s="103"/>
      <c r="E149" s="103"/>
      <c r="F149" s="62"/>
      <c r="G149" s="103"/>
      <c r="H149" s="590"/>
      <c r="I149" s="104"/>
      <c r="J149" s="62"/>
      <c r="K149" s="103"/>
    </row>
    <row r="150" spans="1:13" ht="15" customHeight="1" x14ac:dyDescent="0.2">
      <c r="A150" s="99"/>
      <c r="B150" s="94"/>
      <c r="C150" s="268"/>
      <c r="D150" s="268"/>
      <c r="E150" s="268"/>
      <c r="F150" s="163"/>
      <c r="G150" s="94"/>
      <c r="H150" s="164"/>
      <c r="I150" s="94"/>
      <c r="J150" s="163"/>
      <c r="K150" s="94"/>
    </row>
    <row r="151" spans="1:13" s="1" customFormat="1" ht="15" customHeight="1" x14ac:dyDescent="0.2">
      <c r="A151" s="99"/>
      <c r="B151" s="902" t="s">
        <v>1295</v>
      </c>
      <c r="C151" s="902"/>
      <c r="D151" s="902"/>
      <c r="E151" s="902"/>
      <c r="F151" s="628"/>
      <c r="G151" s="98"/>
      <c r="H151" s="629"/>
      <c r="I151" s="98"/>
      <c r="J151" s="628"/>
      <c r="K151" s="98"/>
    </row>
    <row r="152" spans="1:13" s="1" customFormat="1" ht="15" customHeight="1" thickBot="1" x14ac:dyDescent="0.25">
      <c r="A152" s="99"/>
      <c r="B152" s="902"/>
      <c r="C152" s="902"/>
      <c r="D152" s="902"/>
      <c r="E152" s="902"/>
      <c r="F152" s="628"/>
      <c r="G152" s="98"/>
      <c r="H152" s="629" t="s">
        <v>266</v>
      </c>
      <c r="I152" s="98"/>
      <c r="J152" s="628"/>
      <c r="K152" s="98"/>
    </row>
    <row r="153" spans="1:13" s="1" customFormat="1" ht="15" customHeight="1" thickBot="1" x14ac:dyDescent="0.25">
      <c r="A153" s="97"/>
      <c r="B153" s="902"/>
      <c r="C153" s="902"/>
      <c r="D153" s="902"/>
      <c r="E153" s="902"/>
      <c r="F153" s="325"/>
      <c r="G153" s="138" t="s">
        <v>152</v>
      </c>
      <c r="H153" s="326">
        <v>1</v>
      </c>
      <c r="I153" s="138" t="s">
        <v>153</v>
      </c>
      <c r="J153" s="182">
        <f>ROUND(F153*H153,0)</f>
        <v>0</v>
      </c>
      <c r="K153" s="103" t="s">
        <v>186</v>
      </c>
      <c r="L153" s="1" t="s">
        <v>152</v>
      </c>
    </row>
    <row r="154" spans="1:13" s="1" customFormat="1" ht="15" customHeight="1" x14ac:dyDescent="0.2">
      <c r="A154" s="98"/>
      <c r="B154" s="98"/>
      <c r="C154" s="98"/>
      <c r="D154" s="98"/>
      <c r="E154" s="98"/>
      <c r="F154" s="628"/>
      <c r="G154" s="98"/>
      <c r="H154" s="629"/>
      <c r="I154" s="98"/>
      <c r="J154" s="171" t="s">
        <v>267</v>
      </c>
      <c r="K154" s="98"/>
    </row>
    <row r="155" spans="1:13" s="1" customFormat="1" ht="15" customHeight="1" x14ac:dyDescent="0.2">
      <c r="A155" s="98"/>
      <c r="B155" s="98"/>
      <c r="C155" s="98"/>
      <c r="D155" s="98"/>
      <c r="E155" s="98"/>
      <c r="F155" s="628"/>
      <c r="G155" s="98"/>
      <c r="H155" s="629"/>
      <c r="I155" s="98"/>
      <c r="J155" s="628"/>
      <c r="K155" s="98"/>
    </row>
    <row r="156" spans="1:13" ht="15" customHeight="1" x14ac:dyDescent="0.2">
      <c r="A156" s="97" t="s">
        <v>187</v>
      </c>
      <c r="B156" s="98" t="s">
        <v>1296</v>
      </c>
      <c r="C156" s="94"/>
      <c r="D156" s="94"/>
      <c r="E156" s="94"/>
      <c r="F156" s="163"/>
      <c r="G156" s="94"/>
      <c r="H156" s="164"/>
      <c r="I156" s="94"/>
      <c r="J156" s="163"/>
      <c r="K156" s="94"/>
    </row>
    <row r="157" spans="1:13" ht="15" customHeight="1" x14ac:dyDescent="0.2">
      <c r="A157" s="99"/>
      <c r="B157" s="94"/>
      <c r="C157" s="94"/>
      <c r="D157" s="94"/>
      <c r="E157" s="94"/>
      <c r="F157" s="163"/>
      <c r="G157" s="94"/>
      <c r="H157" s="164"/>
      <c r="I157" s="94"/>
      <c r="J157" s="163"/>
      <c r="K157" s="94"/>
    </row>
    <row r="158" spans="1:13" ht="15" customHeight="1" x14ac:dyDescent="0.2">
      <c r="A158" s="99"/>
      <c r="B158" s="874" t="s">
        <v>146</v>
      </c>
      <c r="C158" s="875"/>
      <c r="D158" s="874" t="s">
        <v>147</v>
      </c>
      <c r="E158" s="875"/>
      <c r="F158" s="498" t="s">
        <v>148</v>
      </c>
      <c r="G158" s="490"/>
      <c r="H158" s="499" t="s">
        <v>149</v>
      </c>
      <c r="I158" s="490"/>
      <c r="J158" s="498" t="s">
        <v>8</v>
      </c>
      <c r="K158" s="103"/>
    </row>
    <row r="159" spans="1:13" ht="15" customHeight="1" x14ac:dyDescent="0.2">
      <c r="A159" s="99"/>
      <c r="B159" s="147"/>
      <c r="C159" s="250"/>
      <c r="D159" s="347"/>
      <c r="E159" s="348"/>
      <c r="F159" s="165"/>
      <c r="G159" s="134"/>
      <c r="H159" s="128"/>
      <c r="I159" s="134"/>
      <c r="J159" s="166" t="s">
        <v>150</v>
      </c>
      <c r="K159" s="103"/>
    </row>
    <row r="160" spans="1:13" s="1" customFormat="1" ht="15" customHeight="1" x14ac:dyDescent="0.2">
      <c r="A160" s="98"/>
      <c r="B160" s="480">
        <v>1</v>
      </c>
      <c r="C160" s="481" t="s">
        <v>333</v>
      </c>
      <c r="D160" s="742"/>
      <c r="E160" s="727"/>
      <c r="F160" s="500"/>
      <c r="G160" s="464" t="s">
        <v>152</v>
      </c>
      <c r="H160" s="488">
        <v>0.17799999999999999</v>
      </c>
      <c r="I160" s="469" t="s">
        <v>153</v>
      </c>
      <c r="J160" s="510">
        <f t="shared" ref="J160:J183" si="9">ROUND(F160*H160,0)</f>
        <v>0</v>
      </c>
      <c r="K160" s="103" t="s">
        <v>183</v>
      </c>
      <c r="M160" s="14"/>
    </row>
    <row r="161" spans="1:13" s="1" customFormat="1" ht="15" customHeight="1" x14ac:dyDescent="0.2">
      <c r="A161" s="98"/>
      <c r="B161" s="483">
        <f t="shared" ref="B161:B183" si="10">B160+1</f>
        <v>2</v>
      </c>
      <c r="C161" s="481" t="s">
        <v>334</v>
      </c>
      <c r="D161" s="742"/>
      <c r="E161" s="727"/>
      <c r="F161" s="500"/>
      <c r="G161" s="464" t="s">
        <v>152</v>
      </c>
      <c r="H161" s="488">
        <v>0.14399999999999999</v>
      </c>
      <c r="I161" s="485" t="s">
        <v>153</v>
      </c>
      <c r="J161" s="501">
        <f t="shared" si="9"/>
        <v>0</v>
      </c>
      <c r="K161" s="103" t="s">
        <v>184</v>
      </c>
      <c r="M161" s="14"/>
    </row>
    <row r="162" spans="1:13" s="1" customFormat="1" ht="15" customHeight="1" x14ac:dyDescent="0.2">
      <c r="A162" s="98"/>
      <c r="B162" s="483">
        <f t="shared" si="10"/>
        <v>3</v>
      </c>
      <c r="C162" s="481" t="s">
        <v>346</v>
      </c>
      <c r="D162" s="742"/>
      <c r="E162" s="727"/>
      <c r="F162" s="500"/>
      <c r="G162" s="464" t="s">
        <v>152</v>
      </c>
      <c r="H162" s="488">
        <v>0.155</v>
      </c>
      <c r="I162" s="469" t="s">
        <v>153</v>
      </c>
      <c r="J162" s="510">
        <f t="shared" si="9"/>
        <v>0</v>
      </c>
      <c r="K162" s="103" t="s">
        <v>257</v>
      </c>
      <c r="M162" s="14"/>
    </row>
    <row r="163" spans="1:13" s="1" customFormat="1" ht="15" customHeight="1" x14ac:dyDescent="0.2">
      <c r="A163" s="98"/>
      <c r="B163" s="483">
        <f t="shared" si="10"/>
        <v>4</v>
      </c>
      <c r="C163" s="481" t="s">
        <v>151</v>
      </c>
      <c r="D163" s="742"/>
      <c r="E163" s="727"/>
      <c r="F163" s="500"/>
      <c r="G163" s="464" t="s">
        <v>152</v>
      </c>
      <c r="H163" s="488">
        <v>0.152</v>
      </c>
      <c r="I163" s="485" t="s">
        <v>153</v>
      </c>
      <c r="J163" s="501">
        <f t="shared" si="9"/>
        <v>0</v>
      </c>
      <c r="K163" s="103" t="s">
        <v>258</v>
      </c>
      <c r="M163" s="14"/>
    </row>
    <row r="164" spans="1:13" s="1" customFormat="1" ht="15" customHeight="1" x14ac:dyDescent="0.2">
      <c r="A164" s="98"/>
      <c r="B164" s="483">
        <f t="shared" si="10"/>
        <v>5</v>
      </c>
      <c r="C164" s="481" t="s">
        <v>155</v>
      </c>
      <c r="D164" s="742"/>
      <c r="E164" s="727"/>
      <c r="F164" s="500"/>
      <c r="G164" s="464" t="s">
        <v>152</v>
      </c>
      <c r="H164" s="488">
        <v>0.182</v>
      </c>
      <c r="I164" s="469" t="s">
        <v>153</v>
      </c>
      <c r="J164" s="510">
        <f t="shared" si="9"/>
        <v>0</v>
      </c>
      <c r="K164" s="103" t="s">
        <v>259</v>
      </c>
      <c r="M164" s="14"/>
    </row>
    <row r="165" spans="1:13" s="1" customFormat="1" ht="15" customHeight="1" x14ac:dyDescent="0.2">
      <c r="A165" s="98"/>
      <c r="B165" s="483">
        <f t="shared" si="10"/>
        <v>6</v>
      </c>
      <c r="C165" s="487" t="s">
        <v>157</v>
      </c>
      <c r="D165" s="742"/>
      <c r="E165" s="727"/>
      <c r="F165" s="500"/>
      <c r="G165" s="464" t="s">
        <v>152</v>
      </c>
      <c r="H165" s="488">
        <v>0.14799999999999999</v>
      </c>
      <c r="I165" s="485" t="s">
        <v>153</v>
      </c>
      <c r="J165" s="501">
        <f t="shared" si="9"/>
        <v>0</v>
      </c>
      <c r="K165" s="103" t="s">
        <v>260</v>
      </c>
      <c r="M165" s="14"/>
    </row>
    <row r="166" spans="1:13" s="1" customFormat="1" ht="15" customHeight="1" x14ac:dyDescent="0.2">
      <c r="A166" s="98"/>
      <c r="B166" s="483">
        <f t="shared" si="10"/>
        <v>7</v>
      </c>
      <c r="C166" s="487" t="s">
        <v>159</v>
      </c>
      <c r="D166" s="742"/>
      <c r="E166" s="727"/>
      <c r="F166" s="500"/>
      <c r="G166" s="464" t="s">
        <v>152</v>
      </c>
      <c r="H166" s="488">
        <v>0.217</v>
      </c>
      <c r="I166" s="485" t="s">
        <v>153</v>
      </c>
      <c r="J166" s="501">
        <f t="shared" si="9"/>
        <v>0</v>
      </c>
      <c r="K166" s="103" t="s">
        <v>261</v>
      </c>
      <c r="M166" s="14"/>
    </row>
    <row r="167" spans="1:13" s="1" customFormat="1" ht="15" customHeight="1" x14ac:dyDescent="0.2">
      <c r="A167" s="98"/>
      <c r="B167" s="483">
        <f t="shared" si="10"/>
        <v>8</v>
      </c>
      <c r="C167" s="487" t="s">
        <v>161</v>
      </c>
      <c r="D167" s="742"/>
      <c r="E167" s="727"/>
      <c r="F167" s="500"/>
      <c r="G167" s="464" t="s">
        <v>152</v>
      </c>
      <c r="H167" s="488">
        <v>0.23</v>
      </c>
      <c r="I167" s="485" t="s">
        <v>153</v>
      </c>
      <c r="J167" s="501">
        <f t="shared" si="9"/>
        <v>0</v>
      </c>
      <c r="K167" s="103" t="s">
        <v>314</v>
      </c>
      <c r="M167" s="14"/>
    </row>
    <row r="168" spans="1:13" s="1" customFormat="1" ht="15" customHeight="1" x14ac:dyDescent="0.2">
      <c r="A168" s="98"/>
      <c r="B168" s="483">
        <f t="shared" si="10"/>
        <v>9</v>
      </c>
      <c r="C168" s="487" t="s">
        <v>173</v>
      </c>
      <c r="D168" s="742"/>
      <c r="E168" s="727"/>
      <c r="F168" s="500"/>
      <c r="G168" s="464" t="s">
        <v>152</v>
      </c>
      <c r="H168" s="488">
        <v>0.26</v>
      </c>
      <c r="I168" s="485" t="s">
        <v>153</v>
      </c>
      <c r="J168" s="501">
        <f t="shared" si="9"/>
        <v>0</v>
      </c>
      <c r="K168" s="103" t="s">
        <v>501</v>
      </c>
      <c r="M168" s="14"/>
    </row>
    <row r="169" spans="1:13" s="1" customFormat="1" ht="15" customHeight="1" x14ac:dyDescent="0.2">
      <c r="A169" s="98"/>
      <c r="B169" s="483">
        <f t="shared" si="10"/>
        <v>10</v>
      </c>
      <c r="C169" s="487" t="s">
        <v>175</v>
      </c>
      <c r="D169" s="742"/>
      <c r="E169" s="727"/>
      <c r="F169" s="500"/>
      <c r="G169" s="464" t="s">
        <v>152</v>
      </c>
      <c r="H169" s="488">
        <v>0.27700000000000002</v>
      </c>
      <c r="I169" s="485" t="s">
        <v>153</v>
      </c>
      <c r="J169" s="501">
        <f t="shared" si="9"/>
        <v>0</v>
      </c>
      <c r="K169" s="103" t="s">
        <v>502</v>
      </c>
      <c r="M169" s="14"/>
    </row>
    <row r="170" spans="1:13" s="1" customFormat="1" ht="15" customHeight="1" x14ac:dyDescent="0.2">
      <c r="A170" s="98"/>
      <c r="B170" s="483">
        <f t="shared" si="10"/>
        <v>11</v>
      </c>
      <c r="C170" s="487" t="s">
        <v>196</v>
      </c>
      <c r="D170" s="742"/>
      <c r="E170" s="727"/>
      <c r="F170" s="500"/>
      <c r="G170" s="464" t="s">
        <v>152</v>
      </c>
      <c r="H170" s="488">
        <v>0.29599999999999999</v>
      </c>
      <c r="I170" s="485" t="s">
        <v>153</v>
      </c>
      <c r="J170" s="501">
        <f t="shared" si="9"/>
        <v>0</v>
      </c>
      <c r="K170" s="103" t="s">
        <v>503</v>
      </c>
      <c r="M170" s="14"/>
    </row>
    <row r="171" spans="1:13" s="1" customFormat="1" ht="15" customHeight="1" x14ac:dyDescent="0.2">
      <c r="A171" s="98"/>
      <c r="B171" s="483">
        <f t="shared" si="10"/>
        <v>12</v>
      </c>
      <c r="C171" s="487" t="s">
        <v>197</v>
      </c>
      <c r="D171" s="742"/>
      <c r="E171" s="727"/>
      <c r="F171" s="500"/>
      <c r="G171" s="464" t="s">
        <v>152</v>
      </c>
      <c r="H171" s="488">
        <v>0.31</v>
      </c>
      <c r="I171" s="485" t="s">
        <v>153</v>
      </c>
      <c r="J171" s="501">
        <f>ROUND(F171*H171,0)</f>
        <v>0</v>
      </c>
      <c r="K171" s="103" t="s">
        <v>504</v>
      </c>
      <c r="M171" s="14"/>
    </row>
    <row r="172" spans="1:13" s="1" customFormat="1" ht="15" customHeight="1" x14ac:dyDescent="0.2">
      <c r="A172" s="98"/>
      <c r="B172" s="483">
        <f t="shared" si="10"/>
        <v>13</v>
      </c>
      <c r="C172" s="487" t="s">
        <v>213</v>
      </c>
      <c r="D172" s="742"/>
      <c r="E172" s="727"/>
      <c r="F172" s="500"/>
      <c r="G172" s="464" t="s">
        <v>152</v>
      </c>
      <c r="H172" s="488">
        <v>0.32900000000000001</v>
      </c>
      <c r="I172" s="485" t="s">
        <v>153</v>
      </c>
      <c r="J172" s="501">
        <f>ROUND(F172*H172,0)</f>
        <v>0</v>
      </c>
      <c r="K172" s="103" t="s">
        <v>505</v>
      </c>
      <c r="M172" s="14"/>
    </row>
    <row r="173" spans="1:13" s="1" customFormat="1" ht="15" customHeight="1" x14ac:dyDescent="0.2">
      <c r="A173" s="98"/>
      <c r="B173" s="483">
        <f t="shared" si="10"/>
        <v>14</v>
      </c>
      <c r="C173" s="487" t="s">
        <v>215</v>
      </c>
      <c r="D173" s="742"/>
      <c r="E173" s="727"/>
      <c r="F173" s="500"/>
      <c r="G173" s="464" t="s">
        <v>152</v>
      </c>
      <c r="H173" s="488">
        <v>0.34499999999999997</v>
      </c>
      <c r="I173" s="485" t="s">
        <v>153</v>
      </c>
      <c r="J173" s="501">
        <f t="shared" si="9"/>
        <v>0</v>
      </c>
      <c r="K173" s="103" t="s">
        <v>506</v>
      </c>
      <c r="M173" s="14"/>
    </row>
    <row r="174" spans="1:13" s="1" customFormat="1" ht="15" customHeight="1" x14ac:dyDescent="0.2">
      <c r="A174" s="98"/>
      <c r="B174" s="483">
        <f t="shared" si="10"/>
        <v>15</v>
      </c>
      <c r="C174" s="487" t="s">
        <v>216</v>
      </c>
      <c r="D174" s="742"/>
      <c r="E174" s="727"/>
      <c r="F174" s="500"/>
      <c r="G174" s="464" t="s">
        <v>152</v>
      </c>
      <c r="H174" s="488">
        <v>0.36099999999999999</v>
      </c>
      <c r="I174" s="485" t="s">
        <v>153</v>
      </c>
      <c r="J174" s="501">
        <f t="shared" si="9"/>
        <v>0</v>
      </c>
      <c r="K174" s="103" t="s">
        <v>507</v>
      </c>
      <c r="M174" s="14"/>
    </row>
    <row r="175" spans="1:13" s="1" customFormat="1" ht="15" customHeight="1" x14ac:dyDescent="0.2">
      <c r="A175" s="98"/>
      <c r="B175" s="483">
        <f t="shared" si="10"/>
        <v>16</v>
      </c>
      <c r="C175" s="487" t="s">
        <v>218</v>
      </c>
      <c r="D175" s="742"/>
      <c r="E175" s="727"/>
      <c r="F175" s="500"/>
      <c r="G175" s="464" t="s">
        <v>152</v>
      </c>
      <c r="H175" s="488">
        <v>0.378</v>
      </c>
      <c r="I175" s="485" t="s">
        <v>153</v>
      </c>
      <c r="J175" s="501">
        <f t="shared" si="9"/>
        <v>0</v>
      </c>
      <c r="K175" s="103" t="s">
        <v>508</v>
      </c>
      <c r="M175" s="14"/>
    </row>
    <row r="176" spans="1:13" s="1" customFormat="1" ht="15" customHeight="1" x14ac:dyDescent="0.2">
      <c r="A176" s="98"/>
      <c r="B176" s="483">
        <f t="shared" si="10"/>
        <v>17</v>
      </c>
      <c r="C176" s="487" t="s">
        <v>220</v>
      </c>
      <c r="D176" s="742"/>
      <c r="E176" s="727"/>
      <c r="F176" s="467"/>
      <c r="G176" s="464" t="s">
        <v>152</v>
      </c>
      <c r="H176" s="488">
        <v>0.39400000000000002</v>
      </c>
      <c r="I176" s="469" t="s">
        <v>153</v>
      </c>
      <c r="J176" s="470">
        <f t="shared" si="9"/>
        <v>0</v>
      </c>
      <c r="K176" s="103" t="s">
        <v>509</v>
      </c>
      <c r="M176" s="14"/>
    </row>
    <row r="177" spans="1:13" s="1" customFormat="1" ht="15" customHeight="1" x14ac:dyDescent="0.2">
      <c r="A177" s="98"/>
      <c r="B177" s="483">
        <f t="shared" si="10"/>
        <v>18</v>
      </c>
      <c r="C177" s="487" t="s">
        <v>222</v>
      </c>
      <c r="D177" s="742"/>
      <c r="E177" s="727"/>
      <c r="F177" s="467"/>
      <c r="G177" s="464" t="s">
        <v>152</v>
      </c>
      <c r="H177" s="488">
        <v>0.41399999999999998</v>
      </c>
      <c r="I177" s="469" t="s">
        <v>153</v>
      </c>
      <c r="J177" s="470">
        <f t="shared" si="9"/>
        <v>0</v>
      </c>
      <c r="K177" s="103" t="s">
        <v>510</v>
      </c>
      <c r="M177" s="14"/>
    </row>
    <row r="178" spans="1:13" s="1" customFormat="1" ht="15" customHeight="1" x14ac:dyDescent="0.2">
      <c r="A178" s="98"/>
      <c r="B178" s="483">
        <f t="shared" si="10"/>
        <v>19</v>
      </c>
      <c r="C178" s="487" t="s">
        <v>650</v>
      </c>
      <c r="D178" s="742"/>
      <c r="E178" s="727"/>
      <c r="F178" s="467"/>
      <c r="G178" s="464" t="s">
        <v>152</v>
      </c>
      <c r="H178" s="488">
        <v>0.433</v>
      </c>
      <c r="I178" s="469" t="s">
        <v>153</v>
      </c>
      <c r="J178" s="470">
        <f t="shared" si="9"/>
        <v>0</v>
      </c>
      <c r="K178" s="103" t="s">
        <v>290</v>
      </c>
      <c r="M178" s="14"/>
    </row>
    <row r="179" spans="1:13" s="1" customFormat="1" ht="15" customHeight="1" x14ac:dyDescent="0.2">
      <c r="A179" s="98"/>
      <c r="B179" s="483">
        <f t="shared" si="10"/>
        <v>20</v>
      </c>
      <c r="C179" s="487" t="s">
        <v>226</v>
      </c>
      <c r="D179" s="742"/>
      <c r="E179" s="727"/>
      <c r="F179" s="467"/>
      <c r="G179" s="464" t="s">
        <v>152</v>
      </c>
      <c r="H179" s="488">
        <v>0.441</v>
      </c>
      <c r="I179" s="469" t="s">
        <v>153</v>
      </c>
      <c r="J179" s="470">
        <f t="shared" si="9"/>
        <v>0</v>
      </c>
      <c r="K179" s="103" t="s">
        <v>292</v>
      </c>
      <c r="M179" s="14"/>
    </row>
    <row r="180" spans="1:13" s="1" customFormat="1" ht="15" customHeight="1" x14ac:dyDescent="0.2">
      <c r="A180" s="98"/>
      <c r="B180" s="483">
        <f t="shared" si="10"/>
        <v>21</v>
      </c>
      <c r="C180" s="487" t="s">
        <v>228</v>
      </c>
      <c r="D180" s="742"/>
      <c r="E180" s="727"/>
      <c r="F180" s="467"/>
      <c r="G180" s="464" t="s">
        <v>152</v>
      </c>
      <c r="H180" s="156">
        <v>0.45</v>
      </c>
      <c r="I180" s="469" t="s">
        <v>153</v>
      </c>
      <c r="J180" s="470">
        <f t="shared" si="9"/>
        <v>0</v>
      </c>
      <c r="K180" s="103" t="s">
        <v>513</v>
      </c>
      <c r="M180" s="14"/>
    </row>
    <row r="181" spans="1:13" s="1" customFormat="1" ht="15" customHeight="1" x14ac:dyDescent="0.2">
      <c r="A181" s="98"/>
      <c r="B181" s="483">
        <f t="shared" si="10"/>
        <v>22</v>
      </c>
      <c r="C181" s="487" t="s">
        <v>230</v>
      </c>
      <c r="D181" s="742"/>
      <c r="E181" s="727"/>
      <c r="F181" s="467"/>
      <c r="G181" s="464" t="s">
        <v>152</v>
      </c>
      <c r="H181" s="488">
        <v>0.45</v>
      </c>
      <c r="I181" s="469" t="s">
        <v>153</v>
      </c>
      <c r="J181" s="470">
        <f t="shared" si="9"/>
        <v>0</v>
      </c>
      <c r="K181" s="103" t="s">
        <v>515</v>
      </c>
      <c r="M181" s="14"/>
    </row>
    <row r="182" spans="1:13" s="1" customFormat="1" ht="15" customHeight="1" x14ac:dyDescent="0.2">
      <c r="A182" s="98"/>
      <c r="B182" s="483">
        <f t="shared" si="10"/>
        <v>23</v>
      </c>
      <c r="C182" s="394" t="s">
        <v>232</v>
      </c>
      <c r="D182" s="742"/>
      <c r="E182" s="727"/>
      <c r="F182" s="467"/>
      <c r="G182" s="464" t="s">
        <v>152</v>
      </c>
      <c r="H182" s="488">
        <v>0.45</v>
      </c>
      <c r="I182" s="469" t="s">
        <v>153</v>
      </c>
      <c r="J182" s="470">
        <f t="shared" si="9"/>
        <v>0</v>
      </c>
      <c r="K182" s="103" t="s">
        <v>517</v>
      </c>
      <c r="M182" s="14"/>
    </row>
    <row r="183" spans="1:13" s="1" customFormat="1" ht="15" customHeight="1" thickBot="1" x14ac:dyDescent="0.25">
      <c r="A183" s="98"/>
      <c r="B183" s="483">
        <f t="shared" si="10"/>
        <v>24</v>
      </c>
      <c r="C183" s="394" t="s">
        <v>1136</v>
      </c>
      <c r="D183" s="742"/>
      <c r="E183" s="727"/>
      <c r="F183" s="467"/>
      <c r="G183" s="464" t="s">
        <v>152</v>
      </c>
      <c r="H183" s="286">
        <v>0.45</v>
      </c>
      <c r="I183" s="469" t="s">
        <v>153</v>
      </c>
      <c r="J183" s="470">
        <f t="shared" si="9"/>
        <v>0</v>
      </c>
      <c r="K183" s="103" t="s">
        <v>518</v>
      </c>
    </row>
    <row r="184" spans="1:13" s="1" customFormat="1" ht="15" customHeight="1" x14ac:dyDescent="0.2">
      <c r="A184" s="98"/>
      <c r="B184" s="103"/>
      <c r="C184" s="104"/>
      <c r="D184" s="103"/>
      <c r="E184" s="103"/>
      <c r="F184" s="57"/>
      <c r="G184" s="104"/>
      <c r="H184" s="734" t="s">
        <v>779</v>
      </c>
      <c r="I184" s="735"/>
      <c r="J184" s="105"/>
      <c r="K184" s="103"/>
    </row>
    <row r="185" spans="1:13" s="1" customFormat="1" ht="15" customHeight="1" thickBot="1" x14ac:dyDescent="0.25">
      <c r="A185" s="98"/>
      <c r="B185" s="103"/>
      <c r="C185" s="103"/>
      <c r="D185" s="103"/>
      <c r="E185" s="103"/>
      <c r="F185" s="62"/>
      <c r="G185" s="103"/>
      <c r="H185" s="736" t="s">
        <v>163</v>
      </c>
      <c r="I185" s="737"/>
      <c r="J185" s="183">
        <f>SUM(J160:J183)</f>
        <v>0</v>
      </c>
      <c r="K185" s="103" t="s">
        <v>190</v>
      </c>
      <c r="L185" s="1" t="s">
        <v>152</v>
      </c>
    </row>
    <row r="186" spans="1:13" s="1" customFormat="1" ht="15" customHeight="1" x14ac:dyDescent="0.2">
      <c r="A186" s="98"/>
      <c r="B186" s="103"/>
      <c r="C186" s="103"/>
      <c r="D186" s="103"/>
      <c r="E186" s="103"/>
      <c r="F186" s="62"/>
      <c r="G186" s="103"/>
      <c r="H186" s="104"/>
      <c r="I186" s="104"/>
      <c r="J186" s="104"/>
      <c r="K186" s="103"/>
    </row>
    <row r="187" spans="1:13" ht="15" customHeight="1" x14ac:dyDescent="0.2">
      <c r="A187" s="97" t="s">
        <v>191</v>
      </c>
      <c r="B187" s="98" t="s">
        <v>784</v>
      </c>
      <c r="C187" s="94"/>
      <c r="D187" s="94"/>
      <c r="E187" s="94"/>
      <c r="F187" s="163"/>
      <c r="G187" s="94"/>
      <c r="H187" s="164"/>
      <c r="I187" s="94"/>
      <c r="J187" s="163"/>
      <c r="K187" s="94"/>
    </row>
    <row r="188" spans="1:13" ht="15" customHeight="1" x14ac:dyDescent="0.2">
      <c r="A188" s="97"/>
      <c r="B188" s="98"/>
      <c r="C188" s="94"/>
      <c r="D188" s="94"/>
      <c r="E188" s="94"/>
      <c r="F188" s="163"/>
      <c r="G188" s="94"/>
      <c r="H188" s="164"/>
      <c r="I188" s="94"/>
      <c r="J188" s="163"/>
      <c r="K188" s="94"/>
    </row>
    <row r="189" spans="1:13" ht="15" customHeight="1" thickBot="1" x14ac:dyDescent="0.25">
      <c r="A189" s="99"/>
      <c r="B189" s="902" t="s">
        <v>1297</v>
      </c>
      <c r="C189" s="902"/>
      <c r="D189" s="902"/>
      <c r="E189" s="902"/>
      <c r="F189" s="163"/>
      <c r="G189" s="94"/>
      <c r="H189" s="629" t="s">
        <v>266</v>
      </c>
      <c r="I189" s="94"/>
      <c r="J189" s="163"/>
      <c r="K189" s="94"/>
    </row>
    <row r="190" spans="1:13" s="1" customFormat="1" ht="15" customHeight="1" thickBot="1" x14ac:dyDescent="0.25">
      <c r="A190" s="97"/>
      <c r="B190" s="902"/>
      <c r="C190" s="902"/>
      <c r="D190" s="902"/>
      <c r="E190" s="902"/>
      <c r="F190" s="325"/>
      <c r="G190" s="138" t="s">
        <v>152</v>
      </c>
      <c r="H190" s="326">
        <v>0.6</v>
      </c>
      <c r="I190" s="138" t="s">
        <v>153</v>
      </c>
      <c r="J190" s="182">
        <f>ROUND(F190*H190,0)</f>
        <v>0</v>
      </c>
      <c r="K190" s="103" t="s">
        <v>193</v>
      </c>
      <c r="L190" s="1" t="s">
        <v>152</v>
      </c>
    </row>
    <row r="191" spans="1:13" s="1" customFormat="1" ht="15" customHeight="1" x14ac:dyDescent="0.2">
      <c r="A191" s="98"/>
      <c r="B191" s="902"/>
      <c r="C191" s="902"/>
      <c r="D191" s="902"/>
      <c r="E191" s="902"/>
      <c r="F191" s="628"/>
      <c r="G191" s="98"/>
      <c r="H191" s="629"/>
      <c r="I191" s="98"/>
      <c r="J191" s="171" t="s">
        <v>267</v>
      </c>
      <c r="K191" s="98"/>
    </row>
    <row r="192" spans="1:13" s="1" customFormat="1" ht="15" customHeight="1" x14ac:dyDescent="0.2">
      <c r="A192" s="98"/>
      <c r="B192" s="98"/>
      <c r="C192" s="98"/>
      <c r="D192" s="98"/>
      <c r="E192" s="98"/>
      <c r="F192" s="628"/>
      <c r="G192" s="98"/>
      <c r="H192" s="629"/>
      <c r="I192" s="98"/>
      <c r="J192" s="171"/>
      <c r="K192" s="98"/>
    </row>
    <row r="193" spans="1:12" ht="15" customHeight="1" x14ac:dyDescent="0.2">
      <c r="A193" s="97" t="s">
        <v>194</v>
      </c>
      <c r="B193" s="98" t="s">
        <v>785</v>
      </c>
      <c r="C193" s="94"/>
      <c r="D193" s="94"/>
      <c r="E193" s="94"/>
      <c r="F193" s="163"/>
      <c r="G193" s="94"/>
      <c r="H193" s="164"/>
      <c r="I193" s="94"/>
      <c r="J193" s="163"/>
      <c r="K193" s="94"/>
    </row>
    <row r="194" spans="1:12" ht="15" customHeight="1" x14ac:dyDescent="0.2">
      <c r="A194" s="97"/>
      <c r="B194" s="98"/>
      <c r="C194" s="94"/>
      <c r="D194" s="94"/>
      <c r="E194" s="94"/>
      <c r="F194" s="163"/>
      <c r="G194" s="94"/>
      <c r="H194" s="164"/>
      <c r="I194" s="94"/>
      <c r="J194" s="163"/>
      <c r="K194" s="94"/>
    </row>
    <row r="195" spans="1:12" ht="15" customHeight="1" thickBot="1" x14ac:dyDescent="0.25">
      <c r="A195" s="99"/>
      <c r="B195" s="902" t="s">
        <v>1298</v>
      </c>
      <c r="C195" s="902"/>
      <c r="D195" s="902"/>
      <c r="E195" s="902"/>
      <c r="F195" s="163"/>
      <c r="G195" s="94"/>
      <c r="H195" s="629" t="s">
        <v>266</v>
      </c>
      <c r="I195" s="94"/>
      <c r="J195" s="163"/>
      <c r="K195" s="94"/>
    </row>
    <row r="196" spans="1:12" s="1" customFormat="1" ht="15" customHeight="1" thickBot="1" x14ac:dyDescent="0.25">
      <c r="A196" s="97"/>
      <c r="B196" s="902"/>
      <c r="C196" s="902"/>
      <c r="D196" s="902"/>
      <c r="E196" s="902"/>
      <c r="F196" s="325"/>
      <c r="G196" s="138" t="s">
        <v>152</v>
      </c>
      <c r="H196" s="324">
        <v>0.45</v>
      </c>
      <c r="I196" s="138" t="s">
        <v>153</v>
      </c>
      <c r="J196" s="182">
        <f>ROUND(F196*H196,0)</f>
        <v>0</v>
      </c>
      <c r="K196" s="103" t="s">
        <v>200</v>
      </c>
      <c r="L196" s="1" t="s">
        <v>152</v>
      </c>
    </row>
    <row r="197" spans="1:12" s="1" customFormat="1" ht="15" customHeight="1" x14ac:dyDescent="0.2">
      <c r="A197" s="98"/>
      <c r="B197" s="98"/>
      <c r="C197" s="98"/>
      <c r="D197" s="98"/>
      <c r="E197" s="98"/>
      <c r="F197" s="628"/>
      <c r="G197" s="98"/>
      <c r="H197" s="629"/>
      <c r="I197" s="98"/>
      <c r="J197" s="171" t="s">
        <v>267</v>
      </c>
      <c r="K197" s="98"/>
    </row>
    <row r="198" spans="1:12" s="1" customFormat="1" ht="15" customHeight="1" x14ac:dyDescent="0.2">
      <c r="A198" s="98"/>
      <c r="B198" s="98"/>
      <c r="C198" s="98"/>
      <c r="D198" s="98"/>
      <c r="E198" s="98"/>
      <c r="F198" s="628"/>
      <c r="G198" s="98"/>
      <c r="H198" s="629"/>
      <c r="I198" s="98"/>
      <c r="J198" s="171"/>
      <c r="K198" s="98"/>
    </row>
    <row r="199" spans="1:12" ht="15" customHeight="1" x14ac:dyDescent="0.2">
      <c r="A199" s="97">
        <v>10</v>
      </c>
      <c r="B199" s="98" t="s">
        <v>786</v>
      </c>
      <c r="C199" s="94"/>
      <c r="D199" s="94"/>
      <c r="E199" s="94"/>
      <c r="F199" s="163"/>
      <c r="G199" s="94"/>
      <c r="H199" s="164"/>
      <c r="I199" s="94"/>
      <c r="J199" s="163"/>
      <c r="K199" s="94"/>
    </row>
    <row r="200" spans="1:12" ht="15" customHeight="1" x14ac:dyDescent="0.2">
      <c r="A200" s="97"/>
      <c r="B200" s="98"/>
      <c r="C200" s="94"/>
      <c r="D200" s="94"/>
      <c r="E200" s="94"/>
      <c r="F200" s="163"/>
      <c r="G200" s="94"/>
      <c r="H200" s="164"/>
      <c r="I200" s="94"/>
      <c r="J200" s="163"/>
      <c r="K200" s="94"/>
    </row>
    <row r="201" spans="1:12" ht="15" customHeight="1" thickBot="1" x14ac:dyDescent="0.25">
      <c r="A201" s="99"/>
      <c r="B201" s="902" t="s">
        <v>1299</v>
      </c>
      <c r="C201" s="902"/>
      <c r="D201" s="902"/>
      <c r="E201" s="902"/>
      <c r="F201" s="163"/>
      <c r="G201" s="94"/>
      <c r="H201" s="629" t="s">
        <v>266</v>
      </c>
      <c r="I201" s="94"/>
      <c r="J201" s="163"/>
      <c r="K201" s="94"/>
    </row>
    <row r="202" spans="1:12" s="1" customFormat="1" ht="15" customHeight="1" thickBot="1" x14ac:dyDescent="0.25">
      <c r="A202" s="97"/>
      <c r="B202" s="902"/>
      <c r="C202" s="902"/>
      <c r="D202" s="902"/>
      <c r="E202" s="902"/>
      <c r="F202" s="325"/>
      <c r="G202" s="138" t="s">
        <v>152</v>
      </c>
      <c r="H202" s="324">
        <v>0.45</v>
      </c>
      <c r="I202" s="138" t="s">
        <v>153</v>
      </c>
      <c r="J202" s="182">
        <f>ROUND(F202*H202,0)</f>
        <v>0</v>
      </c>
      <c r="K202" s="103" t="s">
        <v>204</v>
      </c>
      <c r="L202" s="1" t="s">
        <v>152</v>
      </c>
    </row>
    <row r="203" spans="1:12" s="1" customFormat="1" ht="15" customHeight="1" x14ac:dyDescent="0.2">
      <c r="A203" s="98"/>
      <c r="B203" s="902"/>
      <c r="C203" s="902"/>
      <c r="D203" s="902"/>
      <c r="E203" s="902"/>
      <c r="F203" s="628"/>
      <c r="G203" s="98"/>
      <c r="H203" s="629"/>
      <c r="I203" s="98"/>
      <c r="J203" s="171" t="s">
        <v>267</v>
      </c>
      <c r="K203" s="98"/>
    </row>
    <row r="204" spans="1:12" s="1" customFormat="1" ht="15" customHeight="1" x14ac:dyDescent="0.2">
      <c r="A204" s="98"/>
      <c r="B204" s="98"/>
      <c r="C204" s="98"/>
      <c r="D204" s="98"/>
      <c r="E204" s="98"/>
      <c r="F204" s="628"/>
      <c r="G204" s="98"/>
      <c r="H204" s="629"/>
      <c r="I204" s="98"/>
      <c r="J204" s="171"/>
      <c r="K204" s="98"/>
    </row>
    <row r="205" spans="1:12" ht="15" customHeight="1" x14ac:dyDescent="0.2">
      <c r="A205" s="97">
        <v>11</v>
      </c>
      <c r="B205" s="513" t="s">
        <v>1211</v>
      </c>
      <c r="C205" s="94"/>
      <c r="D205" s="94"/>
      <c r="E205" s="94"/>
      <c r="F205" s="108"/>
      <c r="G205" s="94"/>
      <c r="H205" s="94"/>
      <c r="I205" s="94"/>
      <c r="J205" s="108"/>
      <c r="K205" s="94"/>
    </row>
    <row r="206" spans="1:12" ht="15" customHeight="1" x14ac:dyDescent="0.2">
      <c r="A206" s="99"/>
      <c r="B206" s="94"/>
      <c r="C206" s="94"/>
      <c r="D206" s="94"/>
      <c r="E206" s="94"/>
      <c r="F206" s="108"/>
      <c r="G206" s="94"/>
      <c r="H206" s="94"/>
      <c r="I206" s="94"/>
      <c r="J206" s="108"/>
      <c r="K206" s="94"/>
    </row>
    <row r="207" spans="1:12" ht="15" customHeight="1" x14ac:dyDescent="0.2">
      <c r="A207" s="99"/>
      <c r="B207" s="874" t="s">
        <v>146</v>
      </c>
      <c r="C207" s="875"/>
      <c r="D207" s="874" t="s">
        <v>147</v>
      </c>
      <c r="E207" s="875"/>
      <c r="F207" s="491" t="s">
        <v>148</v>
      </c>
      <c r="G207" s="490"/>
      <c r="H207" s="490" t="s">
        <v>149</v>
      </c>
      <c r="I207" s="490"/>
      <c r="J207" s="491" t="s">
        <v>8</v>
      </c>
      <c r="K207" s="103"/>
    </row>
    <row r="208" spans="1:12" ht="15" customHeight="1" x14ac:dyDescent="0.2">
      <c r="A208" s="99"/>
      <c r="B208" s="147"/>
      <c r="C208" s="250"/>
      <c r="D208" s="347"/>
      <c r="E208" s="348"/>
      <c r="F208" s="109"/>
      <c r="G208" s="134"/>
      <c r="H208" s="134"/>
      <c r="I208" s="134"/>
      <c r="J208" s="162" t="s">
        <v>150</v>
      </c>
      <c r="K208" s="103"/>
    </row>
    <row r="209" spans="1:12" s="1" customFormat="1" ht="15" customHeight="1" x14ac:dyDescent="0.2">
      <c r="A209" s="98"/>
      <c r="B209" s="483">
        <v>1</v>
      </c>
      <c r="C209" s="487" t="s">
        <v>216</v>
      </c>
      <c r="D209" s="742"/>
      <c r="E209" s="727"/>
      <c r="F209" s="467"/>
      <c r="G209" s="464" t="s">
        <v>152</v>
      </c>
      <c r="H209" s="495">
        <v>4.4999999999999998E-2</v>
      </c>
      <c r="I209" s="496" t="s">
        <v>153</v>
      </c>
      <c r="J209" s="486">
        <f>ROUND(F209*H209,0)</f>
        <v>0</v>
      </c>
      <c r="K209" s="103" t="s">
        <v>183</v>
      </c>
    </row>
    <row r="210" spans="1:12" s="1" customFormat="1" ht="15" customHeight="1" x14ac:dyDescent="0.2">
      <c r="A210" s="98"/>
      <c r="B210" s="483">
        <f t="shared" ref="B210" si="11">B209+1</f>
        <v>2</v>
      </c>
      <c r="C210" s="487" t="s">
        <v>218</v>
      </c>
      <c r="D210" s="742"/>
      <c r="E210" s="727"/>
      <c r="F210" s="467"/>
      <c r="G210" s="464" t="s">
        <v>152</v>
      </c>
      <c r="H210" s="495">
        <v>0.09</v>
      </c>
      <c r="I210" s="496" t="s">
        <v>153</v>
      </c>
      <c r="J210" s="486">
        <f>ROUND(F210*H210,0)</f>
        <v>0</v>
      </c>
      <c r="K210" s="103" t="s">
        <v>184</v>
      </c>
    </row>
    <row r="211" spans="1:12" s="1" customFormat="1" ht="15" customHeight="1" x14ac:dyDescent="0.2">
      <c r="A211" s="98"/>
      <c r="B211" s="483">
        <f>B210+1</f>
        <v>3</v>
      </c>
      <c r="C211" s="487" t="s">
        <v>220</v>
      </c>
      <c r="D211" s="742"/>
      <c r="E211" s="727"/>
      <c r="F211" s="467"/>
      <c r="G211" s="464" t="s">
        <v>152</v>
      </c>
      <c r="H211" s="495">
        <v>0.13500000000000012</v>
      </c>
      <c r="I211" s="469" t="s">
        <v>153</v>
      </c>
      <c r="J211" s="470">
        <f t="shared" ref="J211:J218" si="12">ROUND(F211*H211,0)</f>
        <v>0</v>
      </c>
      <c r="K211" s="103" t="s">
        <v>257</v>
      </c>
    </row>
    <row r="212" spans="1:12" s="1" customFormat="1" ht="15" customHeight="1" x14ac:dyDescent="0.2">
      <c r="A212" s="98"/>
      <c r="B212" s="483">
        <f t="shared" ref="B212:B218" si="13">B211+1</f>
        <v>4</v>
      </c>
      <c r="C212" s="487" t="s">
        <v>222</v>
      </c>
      <c r="D212" s="742"/>
      <c r="E212" s="727"/>
      <c r="F212" s="467"/>
      <c r="G212" s="464" t="s">
        <v>152</v>
      </c>
      <c r="H212" s="495">
        <v>0.1800000000000001</v>
      </c>
      <c r="I212" s="469" t="s">
        <v>153</v>
      </c>
      <c r="J212" s="470">
        <f t="shared" si="12"/>
        <v>0</v>
      </c>
      <c r="K212" s="103" t="s">
        <v>258</v>
      </c>
    </row>
    <row r="213" spans="1:12" s="1" customFormat="1" ht="15" customHeight="1" x14ac:dyDescent="0.2">
      <c r="A213" s="98"/>
      <c r="B213" s="483">
        <f t="shared" si="13"/>
        <v>5</v>
      </c>
      <c r="C213" s="487" t="s">
        <v>598</v>
      </c>
      <c r="D213" s="742"/>
      <c r="E213" s="727"/>
      <c r="F213" s="467"/>
      <c r="G213" s="464" t="s">
        <v>152</v>
      </c>
      <c r="H213" s="495">
        <v>0.22500000000000009</v>
      </c>
      <c r="I213" s="469" t="s">
        <v>153</v>
      </c>
      <c r="J213" s="470">
        <f t="shared" si="12"/>
        <v>0</v>
      </c>
      <c r="K213" s="103" t="s">
        <v>259</v>
      </c>
    </row>
    <row r="214" spans="1:12" s="1" customFormat="1" ht="15" customHeight="1" x14ac:dyDescent="0.2">
      <c r="A214" s="98"/>
      <c r="B214" s="483">
        <f t="shared" si="13"/>
        <v>6</v>
      </c>
      <c r="C214" s="487" t="s">
        <v>599</v>
      </c>
      <c r="D214" s="742"/>
      <c r="E214" s="727"/>
      <c r="F214" s="467"/>
      <c r="G214" s="464" t="s">
        <v>152</v>
      </c>
      <c r="H214" s="495">
        <v>0.27000000000000007</v>
      </c>
      <c r="I214" s="469" t="s">
        <v>153</v>
      </c>
      <c r="J214" s="470">
        <f t="shared" si="12"/>
        <v>0</v>
      </c>
      <c r="K214" s="103" t="s">
        <v>260</v>
      </c>
    </row>
    <row r="215" spans="1:12" s="1" customFormat="1" ht="15" customHeight="1" x14ac:dyDescent="0.2">
      <c r="A215" s="98"/>
      <c r="B215" s="483">
        <f t="shared" si="13"/>
        <v>7</v>
      </c>
      <c r="C215" s="487" t="s">
        <v>600</v>
      </c>
      <c r="D215" s="742"/>
      <c r="E215" s="727"/>
      <c r="F215" s="467"/>
      <c r="G215" s="464" t="s">
        <v>152</v>
      </c>
      <c r="H215" s="495">
        <v>0.31500000000000006</v>
      </c>
      <c r="I215" s="469" t="s">
        <v>153</v>
      </c>
      <c r="J215" s="470">
        <f t="shared" si="12"/>
        <v>0</v>
      </c>
      <c r="K215" s="103" t="s">
        <v>261</v>
      </c>
    </row>
    <row r="216" spans="1:12" s="1" customFormat="1" ht="15" customHeight="1" x14ac:dyDescent="0.2">
      <c r="A216" s="98"/>
      <c r="B216" s="483">
        <f t="shared" si="13"/>
        <v>8</v>
      </c>
      <c r="C216" s="487" t="s">
        <v>601</v>
      </c>
      <c r="D216" s="742"/>
      <c r="E216" s="727"/>
      <c r="F216" s="467"/>
      <c r="G216" s="464" t="s">
        <v>152</v>
      </c>
      <c r="H216" s="495">
        <v>0.36000000000000004</v>
      </c>
      <c r="I216" s="469" t="s">
        <v>153</v>
      </c>
      <c r="J216" s="470">
        <f t="shared" si="12"/>
        <v>0</v>
      </c>
      <c r="K216" s="103" t="s">
        <v>314</v>
      </c>
    </row>
    <row r="217" spans="1:12" s="1" customFormat="1" ht="15" customHeight="1" x14ac:dyDescent="0.2">
      <c r="A217" s="98"/>
      <c r="B217" s="483">
        <f t="shared" si="13"/>
        <v>9</v>
      </c>
      <c r="C217" s="394" t="s">
        <v>232</v>
      </c>
      <c r="D217" s="742"/>
      <c r="E217" s="727"/>
      <c r="F217" s="467"/>
      <c r="G217" s="464" t="s">
        <v>152</v>
      </c>
      <c r="H217" s="495">
        <v>0.40500000000000003</v>
      </c>
      <c r="I217" s="469" t="s">
        <v>153</v>
      </c>
      <c r="J217" s="470">
        <f t="shared" si="12"/>
        <v>0</v>
      </c>
      <c r="K217" s="103" t="s">
        <v>501</v>
      </c>
    </row>
    <row r="218" spans="1:12" s="1" customFormat="1" ht="15" customHeight="1" thickBot="1" x14ac:dyDescent="0.25">
      <c r="A218" s="98"/>
      <c r="B218" s="483">
        <f t="shared" si="13"/>
        <v>10</v>
      </c>
      <c r="C218" s="394" t="s">
        <v>1136</v>
      </c>
      <c r="D218" s="742"/>
      <c r="E218" s="727"/>
      <c r="F218" s="467"/>
      <c r="G218" s="464" t="s">
        <v>152</v>
      </c>
      <c r="H218" s="495">
        <v>0.45</v>
      </c>
      <c r="I218" s="469" t="s">
        <v>153</v>
      </c>
      <c r="J218" s="470">
        <f t="shared" si="12"/>
        <v>0</v>
      </c>
      <c r="K218" s="103" t="s">
        <v>502</v>
      </c>
    </row>
    <row r="219" spans="1:12" s="1" customFormat="1" ht="15" customHeight="1" x14ac:dyDescent="0.2">
      <c r="A219" s="98"/>
      <c r="B219" s="103"/>
      <c r="C219" s="104"/>
      <c r="D219" s="103"/>
      <c r="E219" s="103"/>
      <c r="F219" s="57"/>
      <c r="G219" s="104"/>
      <c r="H219" s="734" t="s">
        <v>700</v>
      </c>
      <c r="I219" s="735"/>
      <c r="J219" s="105"/>
      <c r="K219" s="103"/>
    </row>
    <row r="220" spans="1:12" ht="15" customHeight="1" thickBot="1" x14ac:dyDescent="0.25">
      <c r="A220" s="98"/>
      <c r="B220" s="98"/>
      <c r="C220" s="98"/>
      <c r="D220" s="98"/>
      <c r="E220" s="98"/>
      <c r="F220" s="628"/>
      <c r="G220" s="98"/>
      <c r="H220" s="736" t="s">
        <v>163</v>
      </c>
      <c r="I220" s="737"/>
      <c r="J220" s="183">
        <f>SUM(J209:J218)</f>
        <v>0</v>
      </c>
      <c r="K220" s="98" t="s">
        <v>787</v>
      </c>
      <c r="L220" s="1" t="s">
        <v>152</v>
      </c>
    </row>
    <row r="221" spans="1:12" ht="15" customHeight="1" x14ac:dyDescent="0.2">
      <c r="A221" s="97">
        <v>12</v>
      </c>
      <c r="B221" s="98" t="s">
        <v>788</v>
      </c>
      <c r="C221" s="94"/>
      <c r="D221" s="94"/>
      <c r="E221" s="94"/>
      <c r="F221" s="163"/>
      <c r="G221" s="94"/>
      <c r="H221" s="164"/>
      <c r="I221" s="94"/>
      <c r="J221" s="163"/>
      <c r="K221" s="94"/>
    </row>
    <row r="222" spans="1:12" s="1" customFormat="1" ht="15" customHeight="1" x14ac:dyDescent="0.2">
      <c r="A222" s="99"/>
      <c r="B222" s="94"/>
      <c r="C222" s="591"/>
      <c r="D222" s="591"/>
      <c r="E222" s="591"/>
      <c r="F222" s="163"/>
      <c r="G222" s="94"/>
      <c r="H222" s="164"/>
      <c r="I222" s="94"/>
      <c r="J222" s="163"/>
      <c r="K222" s="94"/>
      <c r="L222" s="14"/>
    </row>
    <row r="223" spans="1:12" s="1" customFormat="1" ht="15" customHeight="1" thickBot="1" x14ac:dyDescent="0.25">
      <c r="A223" s="97"/>
      <c r="B223" s="902" t="s">
        <v>1300</v>
      </c>
      <c r="C223" s="902"/>
      <c r="D223" s="902"/>
      <c r="E223" s="902"/>
      <c r="F223" s="628"/>
      <c r="G223" s="98"/>
      <c r="H223" s="629" t="s">
        <v>266</v>
      </c>
      <c r="I223" s="98"/>
      <c r="J223" s="628"/>
      <c r="K223" s="98"/>
    </row>
    <row r="224" spans="1:12" s="1" customFormat="1" ht="15" customHeight="1" thickBot="1" x14ac:dyDescent="0.25">
      <c r="A224" s="97"/>
      <c r="B224" s="902"/>
      <c r="C224" s="902"/>
      <c r="D224" s="902"/>
      <c r="E224" s="902"/>
      <c r="F224" s="500"/>
      <c r="G224" s="138" t="s">
        <v>152</v>
      </c>
      <c r="H224" s="488">
        <v>0.6</v>
      </c>
      <c r="I224" s="138" t="s">
        <v>153</v>
      </c>
      <c r="J224" s="182">
        <f>ROUND(F224*H224,0)</f>
        <v>0</v>
      </c>
      <c r="K224" s="103" t="s">
        <v>210</v>
      </c>
      <c r="L224" s="1" t="s">
        <v>152</v>
      </c>
    </row>
    <row r="225" spans="1:11" s="1" customFormat="1" ht="15" customHeight="1" x14ac:dyDescent="0.2">
      <c r="A225" s="98"/>
      <c r="B225" s="98"/>
      <c r="C225" s="98"/>
      <c r="D225" s="98"/>
      <c r="E225" s="98"/>
      <c r="F225" s="628"/>
      <c r="G225" s="98"/>
      <c r="H225" s="629"/>
      <c r="I225" s="98"/>
      <c r="J225" s="171" t="s">
        <v>267</v>
      </c>
      <c r="K225" s="98"/>
    </row>
    <row r="226" spans="1:11" s="1" customFormat="1" ht="15" customHeight="1" x14ac:dyDescent="0.2">
      <c r="A226" s="98"/>
      <c r="B226" s="98"/>
      <c r="C226" s="98"/>
      <c r="D226" s="98"/>
      <c r="E226" s="98"/>
      <c r="F226" s="628"/>
      <c r="G226" s="98"/>
      <c r="H226" s="629"/>
      <c r="I226" s="98"/>
      <c r="J226" s="171"/>
      <c r="K226" s="98"/>
    </row>
    <row r="227" spans="1:11" ht="15" customHeight="1" x14ac:dyDescent="0.2">
      <c r="A227" s="97">
        <f>A221+1</f>
        <v>13</v>
      </c>
      <c r="B227" s="98" t="s">
        <v>789</v>
      </c>
      <c r="C227" s="94"/>
      <c r="D227" s="94"/>
      <c r="E227" s="94"/>
      <c r="F227" s="163"/>
      <c r="G227" s="94"/>
      <c r="H227" s="164"/>
      <c r="I227" s="94"/>
      <c r="J227" s="163"/>
      <c r="K227" s="94"/>
    </row>
    <row r="228" spans="1:11" ht="15" customHeight="1" x14ac:dyDescent="0.2">
      <c r="A228" s="99"/>
      <c r="B228" s="94"/>
      <c r="C228" s="94"/>
      <c r="D228" s="94"/>
      <c r="E228" s="94"/>
      <c r="F228" s="163"/>
      <c r="G228" s="94"/>
      <c r="H228" s="164"/>
      <c r="I228" s="94"/>
      <c r="J228" s="163"/>
      <c r="K228" s="94"/>
    </row>
    <row r="229" spans="1:11" ht="15" customHeight="1" x14ac:dyDescent="0.2">
      <c r="A229" s="99"/>
      <c r="B229" s="874" t="s">
        <v>146</v>
      </c>
      <c r="C229" s="875"/>
      <c r="D229" s="874" t="s">
        <v>147</v>
      </c>
      <c r="E229" s="875"/>
      <c r="F229" s="498" t="s">
        <v>148</v>
      </c>
      <c r="G229" s="490"/>
      <c r="H229" s="499" t="s">
        <v>149</v>
      </c>
      <c r="I229" s="490"/>
      <c r="J229" s="498" t="s">
        <v>8</v>
      </c>
      <c r="K229" s="103"/>
    </row>
    <row r="230" spans="1:11" ht="15" customHeight="1" x14ac:dyDescent="0.2">
      <c r="A230" s="99"/>
      <c r="B230" s="147"/>
      <c r="C230" s="250"/>
      <c r="D230" s="347"/>
      <c r="E230" s="348"/>
      <c r="F230" s="165"/>
      <c r="G230" s="134"/>
      <c r="H230" s="128"/>
      <c r="I230" s="134"/>
      <c r="J230" s="166" t="s">
        <v>150</v>
      </c>
      <c r="K230" s="103"/>
    </row>
    <row r="231" spans="1:11" s="1" customFormat="1" ht="15" customHeight="1" x14ac:dyDescent="0.2">
      <c r="A231" s="98"/>
      <c r="B231" s="480">
        <v>1</v>
      </c>
      <c r="C231" s="481" t="s">
        <v>332</v>
      </c>
      <c r="D231" s="742"/>
      <c r="E231" s="727"/>
      <c r="F231" s="500"/>
      <c r="G231" s="464" t="s">
        <v>152</v>
      </c>
      <c r="H231" s="488">
        <v>0.14299999999999999</v>
      </c>
      <c r="I231" s="469" t="s">
        <v>153</v>
      </c>
      <c r="J231" s="510">
        <f t="shared" ref="J231:J242" si="14">ROUND(F231*H231,0)</f>
        <v>0</v>
      </c>
      <c r="K231" s="103" t="s">
        <v>183</v>
      </c>
    </row>
    <row r="232" spans="1:11" s="1" customFormat="1" ht="15" customHeight="1" x14ac:dyDescent="0.2">
      <c r="A232" s="98"/>
      <c r="B232" s="483">
        <f t="shared" ref="B232:B247" si="15">B231+1</f>
        <v>2</v>
      </c>
      <c r="C232" s="481" t="s">
        <v>333</v>
      </c>
      <c r="D232" s="742"/>
      <c r="E232" s="727"/>
      <c r="F232" s="500"/>
      <c r="G232" s="464" t="s">
        <v>152</v>
      </c>
      <c r="H232" s="488">
        <v>0.17799999999999999</v>
      </c>
      <c r="I232" s="469" t="s">
        <v>153</v>
      </c>
      <c r="J232" s="510">
        <f t="shared" si="14"/>
        <v>0</v>
      </c>
      <c r="K232" s="103" t="s">
        <v>184</v>
      </c>
    </row>
    <row r="233" spans="1:11" s="1" customFormat="1" ht="15" customHeight="1" x14ac:dyDescent="0.2">
      <c r="A233" s="98"/>
      <c r="B233" s="483">
        <f t="shared" si="15"/>
        <v>3</v>
      </c>
      <c r="C233" s="481" t="s">
        <v>334</v>
      </c>
      <c r="D233" s="742"/>
      <c r="E233" s="727"/>
      <c r="F233" s="500"/>
      <c r="G233" s="464" t="s">
        <v>152</v>
      </c>
      <c r="H233" s="488">
        <v>0.14399999999999999</v>
      </c>
      <c r="I233" s="485" t="s">
        <v>153</v>
      </c>
      <c r="J233" s="501">
        <f t="shared" si="14"/>
        <v>0</v>
      </c>
      <c r="K233" s="103" t="s">
        <v>257</v>
      </c>
    </row>
    <row r="234" spans="1:11" s="1" customFormat="1" ht="15" customHeight="1" x14ac:dyDescent="0.2">
      <c r="A234" s="98"/>
      <c r="B234" s="483">
        <f t="shared" si="15"/>
        <v>4</v>
      </c>
      <c r="C234" s="481" t="s">
        <v>346</v>
      </c>
      <c r="D234" s="742"/>
      <c r="E234" s="727"/>
      <c r="F234" s="500"/>
      <c r="G234" s="464" t="s">
        <v>152</v>
      </c>
      <c r="H234" s="488">
        <v>0.155</v>
      </c>
      <c r="I234" s="469" t="s">
        <v>153</v>
      </c>
      <c r="J234" s="510">
        <f t="shared" si="14"/>
        <v>0</v>
      </c>
      <c r="K234" s="103" t="s">
        <v>258</v>
      </c>
    </row>
    <row r="235" spans="1:11" s="1" customFormat="1" ht="15" customHeight="1" x14ac:dyDescent="0.2">
      <c r="A235" s="98"/>
      <c r="B235" s="483">
        <f t="shared" si="15"/>
        <v>5</v>
      </c>
      <c r="C235" s="481" t="s">
        <v>151</v>
      </c>
      <c r="D235" s="742"/>
      <c r="E235" s="727"/>
      <c r="F235" s="500"/>
      <c r="G235" s="464" t="s">
        <v>152</v>
      </c>
      <c r="H235" s="488">
        <v>0.152</v>
      </c>
      <c r="I235" s="485" t="s">
        <v>153</v>
      </c>
      <c r="J235" s="501">
        <f t="shared" si="14"/>
        <v>0</v>
      </c>
      <c r="K235" s="103" t="s">
        <v>259</v>
      </c>
    </row>
    <row r="236" spans="1:11" s="1" customFormat="1" ht="15" customHeight="1" x14ac:dyDescent="0.2">
      <c r="A236" s="98"/>
      <c r="B236" s="483">
        <f t="shared" si="15"/>
        <v>6</v>
      </c>
      <c r="C236" s="481" t="s">
        <v>155</v>
      </c>
      <c r="D236" s="742"/>
      <c r="E236" s="727"/>
      <c r="F236" s="500"/>
      <c r="G236" s="464" t="s">
        <v>152</v>
      </c>
      <c r="H236" s="488">
        <v>0.182</v>
      </c>
      <c r="I236" s="469" t="s">
        <v>153</v>
      </c>
      <c r="J236" s="510">
        <f t="shared" si="14"/>
        <v>0</v>
      </c>
      <c r="K236" s="103" t="s">
        <v>260</v>
      </c>
    </row>
    <row r="237" spans="1:11" s="1" customFormat="1" ht="15" customHeight="1" x14ac:dyDescent="0.2">
      <c r="A237" s="98"/>
      <c r="B237" s="483">
        <f t="shared" si="15"/>
        <v>7</v>
      </c>
      <c r="C237" s="487" t="s">
        <v>157</v>
      </c>
      <c r="D237" s="742"/>
      <c r="E237" s="727"/>
      <c r="F237" s="500"/>
      <c r="G237" s="464" t="s">
        <v>152</v>
      </c>
      <c r="H237" s="488">
        <v>0.14799999999999999</v>
      </c>
      <c r="I237" s="485" t="s">
        <v>153</v>
      </c>
      <c r="J237" s="501">
        <f t="shared" si="14"/>
        <v>0</v>
      </c>
      <c r="K237" s="103" t="s">
        <v>261</v>
      </c>
    </row>
    <row r="238" spans="1:11" s="1" customFormat="1" ht="15" customHeight="1" x14ac:dyDescent="0.2">
      <c r="A238" s="98"/>
      <c r="B238" s="483">
        <f t="shared" si="15"/>
        <v>8</v>
      </c>
      <c r="C238" s="487" t="s">
        <v>159</v>
      </c>
      <c r="D238" s="742"/>
      <c r="E238" s="727"/>
      <c r="F238" s="500"/>
      <c r="G238" s="464" t="s">
        <v>152</v>
      </c>
      <c r="H238" s="488">
        <v>0.217</v>
      </c>
      <c r="I238" s="485" t="s">
        <v>153</v>
      </c>
      <c r="J238" s="501">
        <f t="shared" si="14"/>
        <v>0</v>
      </c>
      <c r="K238" s="103" t="s">
        <v>314</v>
      </c>
    </row>
    <row r="239" spans="1:11" s="1" customFormat="1" ht="15" customHeight="1" x14ac:dyDescent="0.2">
      <c r="A239" s="98"/>
      <c r="B239" s="483">
        <f t="shared" si="15"/>
        <v>9</v>
      </c>
      <c r="C239" s="487" t="s">
        <v>161</v>
      </c>
      <c r="D239" s="742"/>
      <c r="E239" s="727"/>
      <c r="F239" s="500"/>
      <c r="G239" s="464" t="s">
        <v>152</v>
      </c>
      <c r="H239" s="488">
        <v>0.23</v>
      </c>
      <c r="I239" s="485" t="s">
        <v>153</v>
      </c>
      <c r="J239" s="501">
        <f t="shared" si="14"/>
        <v>0</v>
      </c>
      <c r="K239" s="103" t="s">
        <v>501</v>
      </c>
    </row>
    <row r="240" spans="1:11" s="1" customFormat="1" ht="15" customHeight="1" x14ac:dyDescent="0.2">
      <c r="A240" s="98"/>
      <c r="B240" s="483">
        <f t="shared" si="15"/>
        <v>10</v>
      </c>
      <c r="C240" s="487" t="s">
        <v>173</v>
      </c>
      <c r="D240" s="742"/>
      <c r="E240" s="727"/>
      <c r="F240" s="500"/>
      <c r="G240" s="464" t="s">
        <v>152</v>
      </c>
      <c r="H240" s="488">
        <v>0.26</v>
      </c>
      <c r="I240" s="485" t="s">
        <v>153</v>
      </c>
      <c r="J240" s="501">
        <f t="shared" si="14"/>
        <v>0</v>
      </c>
      <c r="K240" s="103" t="s">
        <v>502</v>
      </c>
    </row>
    <row r="241" spans="1:11" s="1" customFormat="1" ht="15" customHeight="1" x14ac:dyDescent="0.2">
      <c r="A241" s="98"/>
      <c r="B241" s="483">
        <f t="shared" si="15"/>
        <v>11</v>
      </c>
      <c r="C241" s="487" t="s">
        <v>175</v>
      </c>
      <c r="D241" s="742"/>
      <c r="E241" s="727"/>
      <c r="F241" s="500"/>
      <c r="G241" s="464" t="s">
        <v>152</v>
      </c>
      <c r="H241" s="488">
        <v>0.27700000000000002</v>
      </c>
      <c r="I241" s="485" t="s">
        <v>153</v>
      </c>
      <c r="J241" s="501">
        <f t="shared" si="14"/>
        <v>0</v>
      </c>
      <c r="K241" s="103" t="s">
        <v>503</v>
      </c>
    </row>
    <row r="242" spans="1:11" s="1" customFormat="1" ht="15" customHeight="1" x14ac:dyDescent="0.2">
      <c r="A242" s="98"/>
      <c r="B242" s="483">
        <f t="shared" si="15"/>
        <v>12</v>
      </c>
      <c r="C242" s="487" t="s">
        <v>196</v>
      </c>
      <c r="D242" s="742"/>
      <c r="E242" s="727"/>
      <c r="F242" s="500"/>
      <c r="G242" s="464" t="s">
        <v>152</v>
      </c>
      <c r="H242" s="488">
        <v>0.29599999999999999</v>
      </c>
      <c r="I242" s="485" t="s">
        <v>153</v>
      </c>
      <c r="J242" s="501">
        <f t="shared" si="14"/>
        <v>0</v>
      </c>
      <c r="K242" s="103" t="s">
        <v>504</v>
      </c>
    </row>
    <row r="243" spans="1:11" s="1" customFormat="1" ht="15" customHeight="1" x14ac:dyDescent="0.2">
      <c r="A243" s="98"/>
      <c r="B243" s="483">
        <f t="shared" si="15"/>
        <v>13</v>
      </c>
      <c r="C243" s="487" t="s">
        <v>197</v>
      </c>
      <c r="D243" s="742"/>
      <c r="E243" s="727"/>
      <c r="F243" s="500"/>
      <c r="G243" s="464" t="s">
        <v>152</v>
      </c>
      <c r="H243" s="488">
        <v>0.31</v>
      </c>
      <c r="I243" s="485" t="s">
        <v>153</v>
      </c>
      <c r="J243" s="501">
        <f>ROUND(F243*H243,0)</f>
        <v>0</v>
      </c>
      <c r="K243" s="103" t="s">
        <v>505</v>
      </c>
    </row>
    <row r="244" spans="1:11" s="1" customFormat="1" ht="15" customHeight="1" x14ac:dyDescent="0.2">
      <c r="A244" s="98"/>
      <c r="B244" s="483">
        <f t="shared" si="15"/>
        <v>14</v>
      </c>
      <c r="C244" s="487" t="s">
        <v>213</v>
      </c>
      <c r="D244" s="742"/>
      <c r="E244" s="727"/>
      <c r="F244" s="500"/>
      <c r="G244" s="464" t="s">
        <v>152</v>
      </c>
      <c r="H244" s="488">
        <v>0.32900000000000001</v>
      </c>
      <c r="I244" s="485" t="s">
        <v>153</v>
      </c>
      <c r="J244" s="501">
        <f>ROUND(F244*H244,0)</f>
        <v>0</v>
      </c>
      <c r="K244" s="103" t="s">
        <v>506</v>
      </c>
    </row>
    <row r="245" spans="1:11" s="1" customFormat="1" ht="15" customHeight="1" x14ac:dyDescent="0.2">
      <c r="A245" s="98"/>
      <c r="B245" s="483">
        <f t="shared" si="15"/>
        <v>15</v>
      </c>
      <c r="C245" s="487" t="s">
        <v>215</v>
      </c>
      <c r="D245" s="742"/>
      <c r="E245" s="727"/>
      <c r="F245" s="500"/>
      <c r="G245" s="464" t="s">
        <v>152</v>
      </c>
      <c r="H245" s="488">
        <v>0.34499999999999997</v>
      </c>
      <c r="I245" s="485" t="s">
        <v>153</v>
      </c>
      <c r="J245" s="501">
        <f t="shared" ref="J245:J251" si="16">ROUND(F245*H245,0)</f>
        <v>0</v>
      </c>
      <c r="K245" s="103" t="s">
        <v>507</v>
      </c>
    </row>
    <row r="246" spans="1:11" s="1" customFormat="1" ht="15" customHeight="1" x14ac:dyDescent="0.2">
      <c r="A246" s="98"/>
      <c r="B246" s="483">
        <f t="shared" si="15"/>
        <v>16</v>
      </c>
      <c r="C246" s="487" t="s">
        <v>216</v>
      </c>
      <c r="D246" s="742"/>
      <c r="E246" s="727"/>
      <c r="F246" s="500"/>
      <c r="G246" s="464" t="s">
        <v>152</v>
      </c>
      <c r="H246" s="488">
        <v>0.36099999999999999</v>
      </c>
      <c r="I246" s="485" t="s">
        <v>153</v>
      </c>
      <c r="J246" s="501">
        <f t="shared" si="16"/>
        <v>0</v>
      </c>
      <c r="K246" s="103" t="s">
        <v>508</v>
      </c>
    </row>
    <row r="247" spans="1:11" s="1" customFormat="1" ht="15" customHeight="1" x14ac:dyDescent="0.2">
      <c r="A247" s="98"/>
      <c r="B247" s="483">
        <f t="shared" si="15"/>
        <v>17</v>
      </c>
      <c r="C247" s="487" t="s">
        <v>218</v>
      </c>
      <c r="D247" s="742"/>
      <c r="E247" s="727"/>
      <c r="F247" s="500"/>
      <c r="G247" s="464" t="s">
        <v>152</v>
      </c>
      <c r="H247" s="488">
        <v>0.378</v>
      </c>
      <c r="I247" s="485" t="s">
        <v>153</v>
      </c>
      <c r="J247" s="501">
        <f t="shared" si="16"/>
        <v>0</v>
      </c>
      <c r="K247" s="103" t="s">
        <v>509</v>
      </c>
    </row>
    <row r="248" spans="1:11" s="1" customFormat="1" ht="15" customHeight="1" x14ac:dyDescent="0.2">
      <c r="A248" s="98"/>
      <c r="B248" s="483">
        <f>B247+1</f>
        <v>18</v>
      </c>
      <c r="C248" s="487" t="s">
        <v>220</v>
      </c>
      <c r="D248" s="742"/>
      <c r="E248" s="727"/>
      <c r="F248" s="467"/>
      <c r="G248" s="464" t="s">
        <v>152</v>
      </c>
      <c r="H248" s="488">
        <v>0.39400000000000002</v>
      </c>
      <c r="I248" s="469" t="s">
        <v>153</v>
      </c>
      <c r="J248" s="470">
        <f t="shared" si="16"/>
        <v>0</v>
      </c>
      <c r="K248" s="103" t="s">
        <v>510</v>
      </c>
    </row>
    <row r="249" spans="1:11" s="1" customFormat="1" ht="15" customHeight="1" x14ac:dyDescent="0.2">
      <c r="A249" s="98"/>
      <c r="B249" s="483">
        <f t="shared" ref="B249:B255" si="17">B248+1</f>
        <v>19</v>
      </c>
      <c r="C249" s="487" t="s">
        <v>222</v>
      </c>
      <c r="D249" s="742"/>
      <c r="E249" s="727"/>
      <c r="F249" s="467"/>
      <c r="G249" s="464" t="s">
        <v>152</v>
      </c>
      <c r="H249" s="488">
        <v>0.41399999999999998</v>
      </c>
      <c r="I249" s="469" t="s">
        <v>153</v>
      </c>
      <c r="J249" s="470">
        <f t="shared" si="16"/>
        <v>0</v>
      </c>
      <c r="K249" s="103" t="s">
        <v>290</v>
      </c>
    </row>
    <row r="250" spans="1:11" s="1" customFormat="1" ht="15" customHeight="1" x14ac:dyDescent="0.2">
      <c r="A250" s="98"/>
      <c r="B250" s="483">
        <f t="shared" si="17"/>
        <v>20</v>
      </c>
      <c r="C250" s="487" t="s">
        <v>650</v>
      </c>
      <c r="D250" s="742"/>
      <c r="E250" s="727"/>
      <c r="F250" s="467"/>
      <c r="G250" s="464" t="s">
        <v>152</v>
      </c>
      <c r="H250" s="488">
        <v>0.433</v>
      </c>
      <c r="I250" s="469" t="s">
        <v>153</v>
      </c>
      <c r="J250" s="470">
        <f t="shared" si="16"/>
        <v>0</v>
      </c>
      <c r="K250" s="103" t="s">
        <v>292</v>
      </c>
    </row>
    <row r="251" spans="1:11" s="1" customFormat="1" ht="15" customHeight="1" x14ac:dyDescent="0.2">
      <c r="A251" s="98"/>
      <c r="B251" s="483">
        <f t="shared" si="17"/>
        <v>21</v>
      </c>
      <c r="C251" s="487" t="s">
        <v>226</v>
      </c>
      <c r="D251" s="742"/>
      <c r="E251" s="727"/>
      <c r="F251" s="467"/>
      <c r="G251" s="464" t="s">
        <v>152</v>
      </c>
      <c r="H251" s="488">
        <v>0.441</v>
      </c>
      <c r="I251" s="469" t="s">
        <v>153</v>
      </c>
      <c r="J251" s="470">
        <f t="shared" si="16"/>
        <v>0</v>
      </c>
      <c r="K251" s="103" t="s">
        <v>513</v>
      </c>
    </row>
    <row r="252" spans="1:11" s="1" customFormat="1" ht="15" customHeight="1" x14ac:dyDescent="0.2">
      <c r="A252" s="98"/>
      <c r="B252" s="483">
        <f t="shared" si="17"/>
        <v>22</v>
      </c>
      <c r="C252" s="487" t="s">
        <v>228</v>
      </c>
      <c r="D252" s="742"/>
      <c r="E252" s="727"/>
      <c r="F252" s="467"/>
      <c r="G252" s="464" t="s">
        <v>152</v>
      </c>
      <c r="H252" s="488">
        <v>0.45</v>
      </c>
      <c r="I252" s="469" t="s">
        <v>153</v>
      </c>
      <c r="J252" s="470">
        <f>ROUND(F252*H252,0)</f>
        <v>0</v>
      </c>
      <c r="K252" s="103" t="s">
        <v>515</v>
      </c>
    </row>
    <row r="253" spans="1:11" s="1" customFormat="1" ht="15" customHeight="1" x14ac:dyDescent="0.2">
      <c r="A253" s="98"/>
      <c r="B253" s="483">
        <f t="shared" si="17"/>
        <v>23</v>
      </c>
      <c r="C253" s="487" t="s">
        <v>230</v>
      </c>
      <c r="D253" s="742"/>
      <c r="E253" s="727"/>
      <c r="F253" s="467"/>
      <c r="G253" s="464" t="s">
        <v>152</v>
      </c>
      <c r="H253" s="488">
        <v>0.45</v>
      </c>
      <c r="I253" s="469" t="s">
        <v>153</v>
      </c>
      <c r="J253" s="470">
        <f>ROUND(F253*H253,0)</f>
        <v>0</v>
      </c>
      <c r="K253" s="103" t="s">
        <v>517</v>
      </c>
    </row>
    <row r="254" spans="1:11" s="1" customFormat="1" ht="15" customHeight="1" x14ac:dyDescent="0.2">
      <c r="A254" s="98"/>
      <c r="B254" s="483">
        <f t="shared" si="17"/>
        <v>24</v>
      </c>
      <c r="C254" s="394" t="s">
        <v>232</v>
      </c>
      <c r="D254" s="742"/>
      <c r="E254" s="727"/>
      <c r="F254" s="467"/>
      <c r="G254" s="464" t="s">
        <v>152</v>
      </c>
      <c r="H254" s="488">
        <v>0.45</v>
      </c>
      <c r="I254" s="469" t="s">
        <v>153</v>
      </c>
      <c r="J254" s="470">
        <f>ROUND(F254*H254,0)</f>
        <v>0</v>
      </c>
      <c r="K254" s="103" t="s">
        <v>518</v>
      </c>
    </row>
    <row r="255" spans="1:11" s="1" customFormat="1" ht="15" customHeight="1" thickBot="1" x14ac:dyDescent="0.25">
      <c r="A255" s="98"/>
      <c r="B255" s="483">
        <f t="shared" si="17"/>
        <v>25</v>
      </c>
      <c r="C255" s="394" t="s">
        <v>1136</v>
      </c>
      <c r="D255" s="742"/>
      <c r="E255" s="727"/>
      <c r="F255" s="467"/>
      <c r="G255" s="464" t="s">
        <v>152</v>
      </c>
      <c r="H255" s="286">
        <v>0.45</v>
      </c>
      <c r="I255" s="469" t="s">
        <v>153</v>
      </c>
      <c r="J255" s="470">
        <f>ROUND(F255*H255,0)</f>
        <v>0</v>
      </c>
      <c r="K255" s="103" t="s">
        <v>520</v>
      </c>
    </row>
    <row r="256" spans="1:11" s="1" customFormat="1" ht="15" customHeight="1" x14ac:dyDescent="0.2">
      <c r="A256" s="98"/>
      <c r="B256" s="103"/>
      <c r="C256" s="104"/>
      <c r="D256" s="103"/>
      <c r="E256" s="103"/>
      <c r="F256" s="57"/>
      <c r="G256" s="104"/>
      <c r="H256" s="734" t="s">
        <v>802</v>
      </c>
      <c r="I256" s="735"/>
      <c r="J256" s="105"/>
      <c r="K256" s="103"/>
    </row>
    <row r="257" spans="1:12" s="1" customFormat="1" ht="15" customHeight="1" thickBot="1" x14ac:dyDescent="0.25">
      <c r="A257" s="98"/>
      <c r="B257" s="103"/>
      <c r="C257" s="103"/>
      <c r="D257" s="103"/>
      <c r="E257" s="103"/>
      <c r="F257" s="62"/>
      <c r="G257" s="103"/>
      <c r="H257" s="736" t="s">
        <v>163</v>
      </c>
      <c r="I257" s="737"/>
      <c r="J257" s="183">
        <f>SUM(J231:J255)</f>
        <v>0</v>
      </c>
      <c r="K257" s="103" t="s">
        <v>234</v>
      </c>
      <c r="L257" s="1" t="s">
        <v>152</v>
      </c>
    </row>
    <row r="258" spans="1:12" s="1" customFormat="1" ht="15" customHeight="1" x14ac:dyDescent="0.2">
      <c r="A258" s="98"/>
      <c r="B258" s="103"/>
      <c r="C258" s="103"/>
      <c r="D258" s="103"/>
      <c r="E258" s="103"/>
      <c r="F258" s="62"/>
      <c r="G258" s="103"/>
      <c r="H258" s="104"/>
      <c r="I258" s="104"/>
      <c r="J258" s="104"/>
      <c r="K258" s="103"/>
    </row>
    <row r="259" spans="1:12" ht="15" customHeight="1" x14ac:dyDescent="0.2">
      <c r="A259" s="97">
        <f>A227+1</f>
        <v>14</v>
      </c>
      <c r="B259" s="98" t="s">
        <v>790</v>
      </c>
      <c r="C259" s="94"/>
      <c r="D259" s="94"/>
      <c r="E259" s="94"/>
      <c r="F259" s="163"/>
      <c r="G259" s="94"/>
      <c r="H259" s="164"/>
      <c r="I259" s="94"/>
      <c r="J259" s="163"/>
      <c r="K259" s="94"/>
    </row>
    <row r="260" spans="1:12" ht="15" customHeight="1" x14ac:dyDescent="0.2">
      <c r="A260" s="99"/>
      <c r="B260" s="94"/>
      <c r="C260" s="591"/>
      <c r="D260" s="591"/>
      <c r="E260" s="591"/>
      <c r="F260" s="163"/>
      <c r="G260" s="94"/>
      <c r="H260" s="164"/>
      <c r="I260" s="94"/>
      <c r="J260" s="163"/>
      <c r="K260" s="94"/>
    </row>
    <row r="261" spans="1:12" s="1" customFormat="1" ht="15" customHeight="1" thickBot="1" x14ac:dyDescent="0.25">
      <c r="A261" s="97"/>
      <c r="B261" s="902" t="s">
        <v>1301</v>
      </c>
      <c r="C261" s="902"/>
      <c r="D261" s="902"/>
      <c r="E261" s="902"/>
      <c r="F261" s="628"/>
      <c r="G261" s="98"/>
      <c r="H261" s="629" t="s">
        <v>266</v>
      </c>
      <c r="I261" s="98"/>
      <c r="J261" s="628"/>
      <c r="K261" s="98"/>
    </row>
    <row r="262" spans="1:12" s="1" customFormat="1" ht="15" customHeight="1" thickBot="1" x14ac:dyDescent="0.25">
      <c r="A262" s="97"/>
      <c r="B262" s="902"/>
      <c r="C262" s="902"/>
      <c r="D262" s="902"/>
      <c r="E262" s="902"/>
      <c r="F262" s="500"/>
      <c r="G262" s="138" t="s">
        <v>152</v>
      </c>
      <c r="H262" s="468">
        <v>0.75</v>
      </c>
      <c r="I262" s="138" t="s">
        <v>153</v>
      </c>
      <c r="J262" s="182">
        <f>ROUND(F262*H262,0)</f>
        <v>0</v>
      </c>
      <c r="K262" s="103" t="s">
        <v>240</v>
      </c>
      <c r="L262" s="1" t="s">
        <v>152</v>
      </c>
    </row>
    <row r="263" spans="1:12" s="1" customFormat="1" ht="15" customHeight="1" x14ac:dyDescent="0.2">
      <c r="A263" s="98"/>
      <c r="B263" s="98"/>
      <c r="C263" s="98"/>
      <c r="D263" s="98"/>
      <c r="E263" s="98"/>
      <c r="F263" s="628"/>
      <c r="G263" s="98"/>
      <c r="H263" s="629"/>
      <c r="I263" s="98"/>
      <c r="J263" s="171" t="s">
        <v>267</v>
      </c>
      <c r="K263" s="98"/>
    </row>
    <row r="264" spans="1:12" s="1" customFormat="1" ht="15" customHeight="1" x14ac:dyDescent="0.2">
      <c r="A264" s="98"/>
      <c r="B264" s="98"/>
      <c r="C264" s="98"/>
      <c r="D264" s="98"/>
      <c r="E264" s="98"/>
      <c r="F264" s="628"/>
      <c r="G264" s="98"/>
      <c r="H264" s="629"/>
      <c r="I264" s="98"/>
      <c r="J264" s="171"/>
      <c r="K264" s="98"/>
    </row>
    <row r="265" spans="1:12" ht="15" customHeight="1" x14ac:dyDescent="0.2">
      <c r="A265" s="97">
        <f>A259+1</f>
        <v>15</v>
      </c>
      <c r="B265" s="98" t="s">
        <v>1302</v>
      </c>
      <c r="C265" s="94"/>
      <c r="D265" s="94"/>
      <c r="E265" s="94"/>
      <c r="F265" s="163"/>
      <c r="G265" s="94"/>
      <c r="H265" s="164"/>
      <c r="I265" s="94"/>
      <c r="J265" s="163"/>
      <c r="K265" s="94"/>
    </row>
    <row r="266" spans="1:12" ht="15" customHeight="1" x14ac:dyDescent="0.2">
      <c r="A266" s="99"/>
      <c r="B266" s="94"/>
      <c r="C266" s="591"/>
      <c r="D266" s="591"/>
      <c r="E266" s="591"/>
      <c r="F266" s="163"/>
      <c r="G266" s="94"/>
      <c r="H266" s="164"/>
      <c r="I266" s="94"/>
      <c r="J266" s="163"/>
      <c r="K266" s="94"/>
    </row>
    <row r="267" spans="1:12" s="1" customFormat="1" ht="15" customHeight="1" x14ac:dyDescent="0.2">
      <c r="A267" s="97"/>
      <c r="B267" s="902" t="s">
        <v>1303</v>
      </c>
      <c r="C267" s="902"/>
      <c r="D267" s="902"/>
      <c r="E267" s="902"/>
      <c r="F267" s="628"/>
      <c r="G267" s="98"/>
      <c r="H267" s="629"/>
      <c r="I267" s="98"/>
      <c r="J267" s="628"/>
      <c r="K267" s="98"/>
    </row>
    <row r="268" spans="1:12" s="1" customFormat="1" ht="15" customHeight="1" thickBot="1" x14ac:dyDescent="0.25">
      <c r="A268" s="97"/>
      <c r="B268" s="902"/>
      <c r="C268" s="902"/>
      <c r="D268" s="902"/>
      <c r="E268" s="902"/>
      <c r="F268" s="628"/>
      <c r="G268" s="98"/>
      <c r="H268" s="629" t="s">
        <v>791</v>
      </c>
      <c r="I268" s="98"/>
      <c r="J268" s="628"/>
      <c r="K268" s="98"/>
    </row>
    <row r="269" spans="1:12" s="1" customFormat="1" ht="15" customHeight="1" thickBot="1" x14ac:dyDescent="0.25">
      <c r="A269" s="97"/>
      <c r="B269" s="902"/>
      <c r="C269" s="902"/>
      <c r="D269" s="902"/>
      <c r="E269" s="902"/>
      <c r="F269" s="500"/>
      <c r="G269" s="138" t="s">
        <v>152</v>
      </c>
      <c r="H269" s="468">
        <v>0.5</v>
      </c>
      <c r="I269" s="138" t="s">
        <v>153</v>
      </c>
      <c r="J269" s="182">
        <f>ROUND(F269*H269,0)</f>
        <v>0</v>
      </c>
      <c r="K269" s="103" t="s">
        <v>244</v>
      </c>
      <c r="L269" s="1" t="s">
        <v>152</v>
      </c>
    </row>
    <row r="270" spans="1:12" s="1" customFormat="1" ht="15" customHeight="1" x14ac:dyDescent="0.2">
      <c r="A270" s="98"/>
      <c r="B270" s="98"/>
      <c r="C270" s="98"/>
      <c r="D270" s="98"/>
      <c r="E270" s="98"/>
      <c r="F270" s="628"/>
      <c r="G270" s="98"/>
      <c r="H270" s="629"/>
      <c r="I270" s="98"/>
      <c r="J270" s="171" t="s">
        <v>267</v>
      </c>
      <c r="K270" s="98"/>
    </row>
    <row r="271" spans="1:12" s="1" customFormat="1" ht="15" customHeight="1" x14ac:dyDescent="0.2">
      <c r="A271" s="98"/>
      <c r="B271" s="98"/>
      <c r="C271" s="98"/>
      <c r="D271" s="98"/>
      <c r="E271" s="98"/>
      <c r="F271" s="628"/>
      <c r="G271" s="98"/>
      <c r="H271" s="629"/>
      <c r="I271" s="98"/>
      <c r="J271" s="171"/>
      <c r="K271" s="98"/>
    </row>
    <row r="272" spans="1:12" ht="15" customHeight="1" x14ac:dyDescent="0.2">
      <c r="A272" s="97">
        <f>A265+1</f>
        <v>16</v>
      </c>
      <c r="B272" s="98" t="s">
        <v>1304</v>
      </c>
      <c r="C272" s="94"/>
      <c r="D272" s="94"/>
      <c r="E272" s="94"/>
      <c r="F272" s="163"/>
      <c r="G272" s="94"/>
      <c r="H272" s="164"/>
      <c r="I272" s="94"/>
      <c r="J272" s="163"/>
      <c r="K272" s="94"/>
    </row>
    <row r="273" spans="1:12" ht="15" customHeight="1" x14ac:dyDescent="0.2">
      <c r="A273" s="99"/>
      <c r="B273" s="94"/>
      <c r="C273" s="591"/>
      <c r="D273" s="591"/>
      <c r="E273" s="591"/>
      <c r="F273" s="163"/>
      <c r="G273" s="94"/>
      <c r="H273" s="164"/>
      <c r="I273" s="94"/>
      <c r="J273" s="163"/>
      <c r="K273" s="94"/>
    </row>
    <row r="274" spans="1:12" s="1" customFormat="1" ht="15" customHeight="1" x14ac:dyDescent="0.2">
      <c r="A274" s="97"/>
      <c r="B274" s="902" t="s">
        <v>1303</v>
      </c>
      <c r="C274" s="902"/>
      <c r="D274" s="902"/>
      <c r="E274" s="902"/>
      <c r="F274" s="628"/>
      <c r="G274" s="98"/>
      <c r="H274" s="629"/>
      <c r="I274" s="98"/>
      <c r="J274" s="628"/>
      <c r="K274" s="98"/>
    </row>
    <row r="275" spans="1:12" s="1" customFormat="1" ht="15" customHeight="1" thickBot="1" x14ac:dyDescent="0.25">
      <c r="A275" s="97"/>
      <c r="B275" s="902"/>
      <c r="C275" s="902"/>
      <c r="D275" s="902"/>
      <c r="E275" s="902"/>
      <c r="F275" s="628"/>
      <c r="G275" s="98"/>
      <c r="H275" s="629" t="s">
        <v>266</v>
      </c>
      <c r="I275" s="98"/>
      <c r="J275" s="628"/>
      <c r="K275" s="98"/>
    </row>
    <row r="276" spans="1:12" s="1" customFormat="1" ht="15" customHeight="1" thickBot="1" x14ac:dyDescent="0.25">
      <c r="A276" s="97"/>
      <c r="B276" s="902"/>
      <c r="C276" s="902"/>
      <c r="D276" s="902"/>
      <c r="E276" s="902"/>
      <c r="F276" s="500"/>
      <c r="G276" s="138" t="s">
        <v>152</v>
      </c>
      <c r="H276" s="468">
        <v>0.28499999999999998</v>
      </c>
      <c r="I276" s="138" t="s">
        <v>153</v>
      </c>
      <c r="J276" s="182">
        <f>ROUND(F276*H276,0)</f>
        <v>0</v>
      </c>
      <c r="K276" s="103" t="s">
        <v>247</v>
      </c>
      <c r="L276" s="1" t="s">
        <v>152</v>
      </c>
    </row>
    <row r="277" spans="1:12" s="1" customFormat="1" ht="15" customHeight="1" x14ac:dyDescent="0.2">
      <c r="A277" s="98"/>
      <c r="B277" s="98"/>
      <c r="C277" s="98"/>
      <c r="D277" s="98"/>
      <c r="E277" s="98"/>
      <c r="F277" s="628"/>
      <c r="G277" s="98"/>
      <c r="H277" s="629"/>
      <c r="I277" s="98"/>
      <c r="J277" s="171" t="s">
        <v>267</v>
      </c>
      <c r="K277" s="98"/>
    </row>
    <row r="278" spans="1:12" s="1" customFormat="1" ht="15" customHeight="1" x14ac:dyDescent="0.2">
      <c r="A278" s="98"/>
      <c r="B278" s="98"/>
      <c r="C278" s="98"/>
      <c r="D278" s="98"/>
      <c r="E278" s="98"/>
      <c r="F278" s="628"/>
      <c r="G278" s="98"/>
      <c r="H278" s="629"/>
      <c r="I278" s="98"/>
      <c r="J278" s="628"/>
      <c r="K278" s="98"/>
    </row>
    <row r="279" spans="1:12" ht="15" customHeight="1" x14ac:dyDescent="0.2">
      <c r="A279" s="97">
        <f>A272+1</f>
        <v>17</v>
      </c>
      <c r="B279" s="98" t="s">
        <v>1305</v>
      </c>
      <c r="C279" s="94"/>
      <c r="D279" s="94"/>
      <c r="E279" s="94"/>
      <c r="F279" s="163"/>
      <c r="G279" s="94"/>
      <c r="H279" s="164"/>
      <c r="I279" s="94"/>
      <c r="J279" s="163"/>
      <c r="K279" s="94"/>
    </row>
    <row r="280" spans="1:12" ht="15" customHeight="1" x14ac:dyDescent="0.2">
      <c r="A280" s="99"/>
      <c r="B280" s="94"/>
      <c r="C280" s="591"/>
      <c r="D280" s="591"/>
      <c r="E280" s="591"/>
      <c r="F280" s="163"/>
      <c r="G280" s="94"/>
      <c r="H280" s="164"/>
      <c r="I280" s="94"/>
      <c r="J280" s="163"/>
      <c r="K280" s="94"/>
    </row>
    <row r="281" spans="1:12" s="1" customFormat="1" ht="15" customHeight="1" x14ac:dyDescent="0.2">
      <c r="A281" s="97"/>
      <c r="B281" s="902" t="s">
        <v>1303</v>
      </c>
      <c r="C281" s="902"/>
      <c r="D281" s="902"/>
      <c r="E281" s="902"/>
      <c r="F281" s="628"/>
      <c r="G281" s="98"/>
      <c r="H281" s="629"/>
      <c r="I281" s="98"/>
      <c r="J281" s="628"/>
      <c r="K281" s="98"/>
    </row>
    <row r="282" spans="1:12" s="1" customFormat="1" ht="15" customHeight="1" thickBot="1" x14ac:dyDescent="0.25">
      <c r="A282" s="97"/>
      <c r="B282" s="902"/>
      <c r="C282" s="902"/>
      <c r="D282" s="902"/>
      <c r="E282" s="902"/>
      <c r="F282" s="628"/>
      <c r="G282" s="98"/>
      <c r="H282" s="629" t="s">
        <v>266</v>
      </c>
      <c r="I282" s="98"/>
      <c r="J282" s="628"/>
      <c r="K282" s="98"/>
    </row>
    <row r="283" spans="1:12" s="1" customFormat="1" ht="15" customHeight="1" thickBot="1" x14ac:dyDescent="0.25">
      <c r="A283" s="97"/>
      <c r="B283" s="902"/>
      <c r="C283" s="902"/>
      <c r="D283" s="902"/>
      <c r="E283" s="902"/>
      <c r="F283" s="500"/>
      <c r="G283" s="138" t="s">
        <v>152</v>
      </c>
      <c r="H283" s="468">
        <v>0.28499999999999998</v>
      </c>
      <c r="I283" s="138" t="s">
        <v>153</v>
      </c>
      <c r="J283" s="182">
        <f>ROUND(F283*H283,0)</f>
        <v>0</v>
      </c>
      <c r="K283" s="103" t="s">
        <v>252</v>
      </c>
      <c r="L283" s="1" t="s">
        <v>152</v>
      </c>
    </row>
    <row r="284" spans="1:12" s="1" customFormat="1" ht="15" customHeight="1" x14ac:dyDescent="0.2">
      <c r="A284" s="98"/>
      <c r="B284" s="98"/>
      <c r="C284" s="98"/>
      <c r="D284" s="98"/>
      <c r="E284" s="98"/>
      <c r="F284" s="628"/>
      <c r="G284" s="98"/>
      <c r="H284" s="629"/>
      <c r="I284" s="98"/>
      <c r="J284" s="171" t="s">
        <v>267</v>
      </c>
      <c r="K284" s="98"/>
    </row>
    <row r="285" spans="1:12" s="1" customFormat="1" ht="15" customHeight="1" x14ac:dyDescent="0.2">
      <c r="A285" s="98"/>
      <c r="B285" s="98"/>
      <c r="C285" s="98"/>
      <c r="D285" s="98"/>
      <c r="E285" s="98"/>
      <c r="F285" s="628"/>
      <c r="G285" s="98"/>
      <c r="H285" s="629"/>
      <c r="I285" s="98"/>
      <c r="J285" s="628"/>
      <c r="K285" s="98"/>
    </row>
    <row r="286" spans="1:12" ht="15" customHeight="1" x14ac:dyDescent="0.2">
      <c r="A286" s="97">
        <f>A279+1</f>
        <v>18</v>
      </c>
      <c r="B286" s="98" t="s">
        <v>792</v>
      </c>
      <c r="C286" s="94"/>
      <c r="D286" s="94"/>
      <c r="E286" s="94"/>
      <c r="F286" s="163"/>
      <c r="G286" s="94"/>
      <c r="H286" s="164"/>
      <c r="I286" s="94"/>
      <c r="J286" s="163"/>
      <c r="K286" s="94"/>
    </row>
    <row r="287" spans="1:12" ht="15" customHeight="1" x14ac:dyDescent="0.2">
      <c r="A287" s="99"/>
      <c r="B287" s="94"/>
      <c r="C287" s="591"/>
      <c r="D287" s="591"/>
      <c r="E287" s="591"/>
      <c r="F287" s="163"/>
      <c r="G287" s="94"/>
      <c r="H287" s="164"/>
      <c r="I287" s="94"/>
      <c r="J287" s="163"/>
      <c r="K287" s="94"/>
    </row>
    <row r="288" spans="1:12" s="1" customFormat="1" ht="15" customHeight="1" x14ac:dyDescent="0.2">
      <c r="A288" s="97"/>
      <c r="B288" s="902" t="s">
        <v>1306</v>
      </c>
      <c r="C288" s="902"/>
      <c r="D288" s="902"/>
      <c r="E288" s="902"/>
      <c r="F288" s="628"/>
      <c r="G288" s="98"/>
      <c r="H288" s="629"/>
      <c r="I288" s="98"/>
      <c r="J288" s="628"/>
      <c r="K288" s="98"/>
    </row>
    <row r="289" spans="1:12" s="1" customFormat="1" ht="15" customHeight="1" thickBot="1" x14ac:dyDescent="0.25">
      <c r="A289" s="97"/>
      <c r="B289" s="902"/>
      <c r="C289" s="902"/>
      <c r="D289" s="902"/>
      <c r="E289" s="902"/>
      <c r="F289" s="628"/>
      <c r="G289" s="98"/>
      <c r="H289" s="629" t="s">
        <v>266</v>
      </c>
      <c r="I289" s="98"/>
      <c r="J289" s="628"/>
      <c r="K289" s="98"/>
    </row>
    <row r="290" spans="1:12" s="1" customFormat="1" ht="15" customHeight="1" thickBot="1" x14ac:dyDescent="0.25">
      <c r="A290" s="97"/>
      <c r="B290" s="902"/>
      <c r="C290" s="902"/>
      <c r="D290" s="902"/>
      <c r="E290" s="902"/>
      <c r="F290" s="500"/>
      <c r="G290" s="138" t="s">
        <v>152</v>
      </c>
      <c r="H290" s="468">
        <v>0.3</v>
      </c>
      <c r="I290" s="138" t="s">
        <v>153</v>
      </c>
      <c r="J290" s="182">
        <f>ROUND(F290*H290,0)</f>
        <v>0</v>
      </c>
      <c r="K290" s="103" t="s">
        <v>262</v>
      </c>
      <c r="L290" s="1" t="s">
        <v>152</v>
      </c>
    </row>
    <row r="291" spans="1:12" s="1" customFormat="1" ht="15" customHeight="1" x14ac:dyDescent="0.2">
      <c r="A291" s="98"/>
      <c r="B291" s="98"/>
      <c r="C291" s="98"/>
      <c r="D291" s="98"/>
      <c r="E291" s="98"/>
      <c r="F291" s="628"/>
      <c r="G291" s="98"/>
      <c r="H291" s="629"/>
      <c r="I291" s="98"/>
      <c r="J291" s="171" t="s">
        <v>267</v>
      </c>
      <c r="K291" s="98"/>
    </row>
    <row r="292" spans="1:12" s="1" customFormat="1" ht="15" customHeight="1" x14ac:dyDescent="0.2">
      <c r="A292" s="98"/>
      <c r="B292" s="98"/>
      <c r="C292" s="98"/>
      <c r="D292" s="98"/>
      <c r="E292" s="98"/>
      <c r="F292" s="628"/>
      <c r="G292" s="98"/>
      <c r="H292" s="629"/>
      <c r="I292" s="98"/>
      <c r="J292" s="628"/>
      <c r="K292" s="98"/>
    </row>
    <row r="293" spans="1:12" ht="15" customHeight="1" x14ac:dyDescent="0.2">
      <c r="A293" s="97">
        <f>A286+1</f>
        <v>19</v>
      </c>
      <c r="B293" s="98" t="s">
        <v>793</v>
      </c>
      <c r="C293" s="94"/>
      <c r="D293" s="94"/>
      <c r="E293" s="94"/>
      <c r="F293" s="163"/>
      <c r="G293" s="94"/>
      <c r="H293" s="164"/>
      <c r="I293" s="94"/>
      <c r="J293" s="163"/>
      <c r="K293" s="94"/>
    </row>
    <row r="294" spans="1:12" ht="15" customHeight="1" x14ac:dyDescent="0.2">
      <c r="A294" s="99"/>
      <c r="B294" s="94"/>
      <c r="C294" s="591"/>
      <c r="D294" s="591"/>
      <c r="E294" s="591"/>
      <c r="F294" s="163"/>
      <c r="G294" s="94"/>
      <c r="H294" s="164"/>
      <c r="I294" s="94"/>
      <c r="J294" s="163"/>
      <c r="K294" s="94"/>
    </row>
    <row r="295" spans="1:12" s="1" customFormat="1" ht="15" customHeight="1" x14ac:dyDescent="0.2">
      <c r="A295" s="97"/>
      <c r="B295" s="902" t="s">
        <v>1307</v>
      </c>
      <c r="C295" s="902"/>
      <c r="D295" s="902"/>
      <c r="E295" s="902"/>
      <c r="F295" s="628"/>
      <c r="G295" s="98"/>
      <c r="H295" s="627" t="s">
        <v>794</v>
      </c>
      <c r="I295" s="98"/>
      <c r="J295" s="628" t="s">
        <v>266</v>
      </c>
      <c r="K295" s="98"/>
    </row>
    <row r="296" spans="1:12" s="1" customFormat="1" ht="15" customHeight="1" x14ac:dyDescent="0.2">
      <c r="A296" s="97"/>
      <c r="B296" s="902"/>
      <c r="C296" s="902"/>
      <c r="D296" s="902"/>
      <c r="E296" s="902"/>
      <c r="F296" s="500"/>
      <c r="G296" s="138" t="s">
        <v>152</v>
      </c>
      <c r="H296" s="502"/>
      <c r="I296" s="138" t="s">
        <v>152</v>
      </c>
      <c r="J296" s="506">
        <v>0.28499999999999998</v>
      </c>
      <c r="K296" s="103"/>
    </row>
    <row r="297" spans="1:12" s="1" customFormat="1" ht="15" customHeight="1" thickBot="1" x14ac:dyDescent="0.25">
      <c r="A297" s="98"/>
      <c r="B297" s="98"/>
      <c r="C297" s="98"/>
      <c r="D297" s="98"/>
      <c r="E297" s="98"/>
      <c r="F297" s="628"/>
      <c r="G297" s="98"/>
      <c r="H297" s="179" t="s">
        <v>795</v>
      </c>
      <c r="I297" s="98"/>
      <c r="J297" s="628"/>
      <c r="K297" s="98"/>
    </row>
    <row r="298" spans="1:12" s="1" customFormat="1" ht="15" customHeight="1" thickBot="1" x14ac:dyDescent="0.25">
      <c r="A298" s="98"/>
      <c r="B298" s="98"/>
      <c r="C298" s="98"/>
      <c r="D298" s="98"/>
      <c r="E298" s="98"/>
      <c r="F298" s="628"/>
      <c r="G298" s="98"/>
      <c r="H298" s="629"/>
      <c r="I298" s="138" t="s">
        <v>153</v>
      </c>
      <c r="J298" s="182">
        <f>ROUND(F296*H296*J296,0)</f>
        <v>0</v>
      </c>
      <c r="K298" s="103" t="s">
        <v>636</v>
      </c>
      <c r="L298" s="1" t="s">
        <v>152</v>
      </c>
    </row>
    <row r="299" spans="1:12" s="1" customFormat="1" ht="15" customHeight="1" x14ac:dyDescent="0.2">
      <c r="A299" s="98"/>
      <c r="B299" s="98"/>
      <c r="C299" s="98"/>
      <c r="D299" s="98"/>
      <c r="E299" s="98"/>
      <c r="F299" s="628"/>
      <c r="G299" s="98"/>
      <c r="H299" s="629"/>
      <c r="I299" s="138"/>
      <c r="J299" s="171" t="s">
        <v>267</v>
      </c>
      <c r="K299" s="103"/>
    </row>
    <row r="300" spans="1:12" s="1" customFormat="1" ht="15" customHeight="1" x14ac:dyDescent="0.2">
      <c r="A300" s="98"/>
      <c r="B300" s="98"/>
      <c r="C300" s="98"/>
      <c r="D300" s="98"/>
      <c r="E300" s="98"/>
      <c r="F300" s="628"/>
      <c r="G300" s="98"/>
      <c r="H300" s="629"/>
      <c r="I300" s="98"/>
      <c r="J300" s="628"/>
      <c r="K300" s="98"/>
    </row>
    <row r="301" spans="1:12" ht="15" customHeight="1" x14ac:dyDescent="0.2">
      <c r="A301" s="97">
        <f>A293+1</f>
        <v>20</v>
      </c>
      <c r="B301" s="98" t="s">
        <v>796</v>
      </c>
      <c r="C301" s="94"/>
      <c r="D301" s="94"/>
      <c r="E301" s="94"/>
      <c r="F301" s="163"/>
      <c r="G301" s="94"/>
      <c r="H301" s="164"/>
      <c r="I301" s="94"/>
      <c r="J301" s="163"/>
      <c r="K301" s="94"/>
    </row>
    <row r="302" spans="1:12" ht="15" customHeight="1" x14ac:dyDescent="0.2">
      <c r="A302" s="99"/>
      <c r="B302" s="94"/>
      <c r="C302" s="591"/>
      <c r="D302" s="591"/>
      <c r="E302" s="591"/>
      <c r="F302" s="163"/>
      <c r="G302" s="94"/>
      <c r="H302" s="164"/>
      <c r="I302" s="94"/>
      <c r="J302" s="163"/>
      <c r="K302" s="94"/>
    </row>
    <row r="303" spans="1:12" s="1" customFormat="1" ht="15" customHeight="1" thickBot="1" x14ac:dyDescent="0.25">
      <c r="A303" s="97"/>
      <c r="B303" s="902" t="s">
        <v>1308</v>
      </c>
      <c r="C303" s="902"/>
      <c r="D303" s="902"/>
      <c r="E303" s="902"/>
      <c r="F303" s="628"/>
      <c r="G303" s="98"/>
      <c r="H303" s="629" t="s">
        <v>266</v>
      </c>
      <c r="I303" s="98"/>
      <c r="J303" s="628"/>
      <c r="K303" s="98"/>
    </row>
    <row r="304" spans="1:12" s="1" customFormat="1" ht="15" customHeight="1" thickBot="1" x14ac:dyDescent="0.25">
      <c r="A304" s="97"/>
      <c r="B304" s="902"/>
      <c r="C304" s="902"/>
      <c r="D304" s="902"/>
      <c r="E304" s="902"/>
      <c r="F304" s="500"/>
      <c r="G304" s="138" t="s">
        <v>152</v>
      </c>
      <c r="H304" s="468">
        <v>0.6</v>
      </c>
      <c r="I304" s="138" t="s">
        <v>153</v>
      </c>
      <c r="J304" s="182">
        <f>ROUND(F304*H304,0)</f>
        <v>0</v>
      </c>
      <c r="K304" s="103" t="s">
        <v>736</v>
      </c>
      <c r="L304" s="1" t="s">
        <v>152</v>
      </c>
    </row>
    <row r="305" spans="1:21" s="1" customFormat="1" ht="15" customHeight="1" x14ac:dyDescent="0.2">
      <c r="A305" s="98"/>
      <c r="B305" s="98"/>
      <c r="C305" s="98"/>
      <c r="D305" s="98"/>
      <c r="E305" s="98"/>
      <c r="F305" s="628"/>
      <c r="G305" s="98"/>
      <c r="H305" s="629"/>
      <c r="I305" s="98"/>
      <c r="J305" s="171" t="s">
        <v>267</v>
      </c>
      <c r="K305" s="98"/>
    </row>
    <row r="306" spans="1:21" s="1" customFormat="1" ht="15" customHeight="1" x14ac:dyDescent="0.2">
      <c r="A306" s="98"/>
      <c r="B306" s="98"/>
      <c r="C306" s="98"/>
      <c r="D306" s="98"/>
      <c r="E306" s="98"/>
      <c r="F306" s="628"/>
      <c r="G306" s="98"/>
      <c r="H306" s="629"/>
      <c r="I306" s="98"/>
      <c r="J306" s="628"/>
      <c r="K306" s="98"/>
    </row>
    <row r="307" spans="1:21" ht="15" customHeight="1" x14ac:dyDescent="0.2">
      <c r="A307" s="97">
        <f>A301+1</f>
        <v>21</v>
      </c>
      <c r="B307" s="98" t="s">
        <v>797</v>
      </c>
      <c r="C307" s="94"/>
      <c r="D307" s="94"/>
      <c r="E307" s="94"/>
      <c r="F307" s="163"/>
      <c r="G307" s="94"/>
      <c r="H307" s="164"/>
      <c r="I307" s="94"/>
      <c r="J307" s="163"/>
      <c r="K307" s="94"/>
    </row>
    <row r="308" spans="1:21" ht="15" customHeight="1" x14ac:dyDescent="0.2">
      <c r="A308" s="99"/>
      <c r="B308" s="94"/>
      <c r="C308" s="94"/>
      <c r="D308" s="94"/>
      <c r="E308" s="94"/>
      <c r="F308" s="163"/>
      <c r="G308" s="94"/>
      <c r="H308" s="164"/>
      <c r="I308" s="94"/>
      <c r="J308" s="163"/>
      <c r="K308" s="94"/>
    </row>
    <row r="309" spans="1:21" ht="15" customHeight="1" x14ac:dyDescent="0.2">
      <c r="A309" s="99"/>
      <c r="B309" s="874" t="s">
        <v>658</v>
      </c>
      <c r="C309" s="875"/>
      <c r="D309" s="874" t="s">
        <v>147</v>
      </c>
      <c r="E309" s="875"/>
      <c r="F309" s="498" t="s">
        <v>296</v>
      </c>
      <c r="G309" s="490"/>
      <c r="H309" s="499" t="s">
        <v>149</v>
      </c>
      <c r="I309" s="490"/>
      <c r="J309" s="498" t="s">
        <v>8</v>
      </c>
      <c r="K309" s="103"/>
    </row>
    <row r="310" spans="1:21" ht="15" customHeight="1" x14ac:dyDescent="0.2">
      <c r="A310" s="99"/>
      <c r="B310" s="147"/>
      <c r="C310" s="250"/>
      <c r="D310" s="347"/>
      <c r="E310" s="348"/>
      <c r="F310" s="165"/>
      <c r="G310" s="134"/>
      <c r="H310" s="128"/>
      <c r="I310" s="134"/>
      <c r="J310" s="166" t="s">
        <v>150</v>
      </c>
      <c r="K310" s="103"/>
    </row>
    <row r="311" spans="1:21" s="1" customFormat="1" ht="15" customHeight="1" thickBot="1" x14ac:dyDescent="0.25">
      <c r="A311" s="98"/>
      <c r="B311" s="483">
        <v>1</v>
      </c>
      <c r="C311" s="487" t="s">
        <v>155</v>
      </c>
      <c r="D311" s="742"/>
      <c r="E311" s="727"/>
      <c r="F311" s="500"/>
      <c r="G311" s="464" t="s">
        <v>152</v>
      </c>
      <c r="H311" s="495">
        <v>2.8000000000000001E-2</v>
      </c>
      <c r="I311" s="485" t="s">
        <v>153</v>
      </c>
      <c r="J311" s="501">
        <f t="shared" ref="J311" si="18">ROUND(F311*H311,0)</f>
        <v>0</v>
      </c>
      <c r="K311" s="103" t="s">
        <v>154</v>
      </c>
      <c r="M311" s="14"/>
    </row>
    <row r="312" spans="1:21" s="1" customFormat="1" ht="15" customHeight="1" x14ac:dyDescent="0.2">
      <c r="A312" s="98"/>
      <c r="B312" s="103"/>
      <c r="C312" s="104"/>
      <c r="D312" s="103"/>
      <c r="E312" s="103"/>
      <c r="F312" s="62"/>
      <c r="G312" s="104"/>
      <c r="H312" s="734" t="s">
        <v>183</v>
      </c>
      <c r="I312" s="735"/>
      <c r="J312" s="167"/>
      <c r="K312" s="103"/>
      <c r="M312" s="14"/>
    </row>
    <row r="313" spans="1:21" s="1" customFormat="1" ht="15" customHeight="1" thickBot="1" x14ac:dyDescent="0.25">
      <c r="A313" s="98"/>
      <c r="B313" s="103"/>
      <c r="C313" s="103"/>
      <c r="D313" s="103"/>
      <c r="E313" s="103"/>
      <c r="F313" s="62"/>
      <c r="G313" s="103"/>
      <c r="H313" s="736" t="s">
        <v>163</v>
      </c>
      <c r="I313" s="737"/>
      <c r="J313" s="183">
        <f>SUM(J311:J311)</f>
        <v>0</v>
      </c>
      <c r="K313" s="103" t="s">
        <v>740</v>
      </c>
      <c r="L313" s="1" t="s">
        <v>152</v>
      </c>
    </row>
    <row r="314" spans="1:21" s="1" customFormat="1" ht="15" customHeight="1" x14ac:dyDescent="0.2">
      <c r="A314" s="98"/>
      <c r="B314" s="98"/>
      <c r="C314" s="98"/>
      <c r="D314" s="98"/>
      <c r="E314" s="98"/>
      <c r="F314" s="628"/>
      <c r="G314" s="98"/>
      <c r="H314" s="629"/>
      <c r="I314" s="98"/>
      <c r="J314" s="628"/>
      <c r="K314" s="98"/>
    </row>
    <row r="315" spans="1:21" s="1" customFormat="1" ht="15" customHeight="1" x14ac:dyDescent="0.2">
      <c r="A315" s="97">
        <f>A307+1</f>
        <v>22</v>
      </c>
      <c r="B315" s="98" t="s">
        <v>1309</v>
      </c>
      <c r="C315" s="94"/>
      <c r="D315" s="94"/>
      <c r="E315" s="94"/>
      <c r="F315" s="163"/>
      <c r="G315" s="94"/>
      <c r="H315" s="164"/>
      <c r="I315" s="94"/>
      <c r="J315" s="163"/>
      <c r="K315" s="94"/>
      <c r="L315" s="14"/>
    </row>
    <row r="316" spans="1:21" ht="15" customHeight="1" x14ac:dyDescent="0.2">
      <c r="A316" s="99"/>
      <c r="B316" s="94"/>
      <c r="C316" s="94"/>
      <c r="D316" s="94"/>
      <c r="E316" s="94"/>
      <c r="F316" s="163"/>
      <c r="G316" s="94"/>
      <c r="H316" s="164"/>
      <c r="I316" s="94"/>
      <c r="J316" s="163"/>
      <c r="K316" s="94"/>
    </row>
    <row r="317" spans="1:21" ht="15" customHeight="1" x14ac:dyDescent="0.2">
      <c r="A317" s="99"/>
      <c r="B317" s="874" t="s">
        <v>531</v>
      </c>
      <c r="C317" s="875"/>
      <c r="D317" s="874" t="s">
        <v>147</v>
      </c>
      <c r="E317" s="875"/>
      <c r="F317" s="498" t="s">
        <v>302</v>
      </c>
      <c r="G317" s="490"/>
      <c r="H317" s="499" t="s">
        <v>149</v>
      </c>
      <c r="I317" s="490"/>
      <c r="J317" s="498" t="s">
        <v>8</v>
      </c>
      <c r="K317" s="103"/>
    </row>
    <row r="318" spans="1:21" ht="15" customHeight="1" x14ac:dyDescent="0.2">
      <c r="A318" s="99"/>
      <c r="B318" s="147"/>
      <c r="C318" s="250"/>
      <c r="D318" s="347"/>
      <c r="E318" s="348"/>
      <c r="F318" s="165"/>
      <c r="G318" s="134"/>
      <c r="H318" s="128"/>
      <c r="I318" s="134"/>
      <c r="J318" s="166" t="s">
        <v>150</v>
      </c>
      <c r="K318" s="103"/>
    </row>
    <row r="319" spans="1:21" ht="15" customHeight="1" x14ac:dyDescent="0.2">
      <c r="A319" s="98"/>
      <c r="B319" s="483">
        <v>1</v>
      </c>
      <c r="C319" s="481" t="s">
        <v>155</v>
      </c>
      <c r="D319" s="742"/>
      <c r="E319" s="727"/>
      <c r="F319" s="500"/>
      <c r="G319" s="464" t="s">
        <v>152</v>
      </c>
      <c r="H319" s="488">
        <v>0.11799999999999999</v>
      </c>
      <c r="I319" s="469" t="s">
        <v>153</v>
      </c>
      <c r="J319" s="510">
        <f t="shared" ref="J319:J343" si="19">ROUND(F319*H319,0)</f>
        <v>0</v>
      </c>
      <c r="K319" s="103" t="s">
        <v>154</v>
      </c>
      <c r="L319" s="1"/>
      <c r="Q319" s="1"/>
      <c r="R319" s="1"/>
      <c r="S319" s="1"/>
      <c r="T319" s="1"/>
      <c r="U319" s="1"/>
    </row>
    <row r="320" spans="1:21" s="1" customFormat="1" ht="15" customHeight="1" x14ac:dyDescent="0.2">
      <c r="A320" s="98"/>
      <c r="B320" s="483">
        <f t="shared" ref="B320:B344" si="20">B319+1</f>
        <v>2</v>
      </c>
      <c r="C320" s="481" t="s">
        <v>157</v>
      </c>
      <c r="D320" s="742"/>
      <c r="E320" s="727"/>
      <c r="F320" s="500"/>
      <c r="G320" s="464" t="s">
        <v>152</v>
      </c>
      <c r="H320" s="488">
        <v>0.21199999999999999</v>
      </c>
      <c r="I320" s="485" t="s">
        <v>153</v>
      </c>
      <c r="J320" s="501">
        <f t="shared" si="19"/>
        <v>0</v>
      </c>
      <c r="K320" s="103" t="s">
        <v>156</v>
      </c>
      <c r="M320" s="14"/>
    </row>
    <row r="321" spans="1:13" s="1" customFormat="1" ht="15" customHeight="1" x14ac:dyDescent="0.2">
      <c r="A321" s="98"/>
      <c r="B321" s="483">
        <f t="shared" si="20"/>
        <v>3</v>
      </c>
      <c r="C321" s="487" t="s">
        <v>159</v>
      </c>
      <c r="D321" s="742"/>
      <c r="E321" s="727"/>
      <c r="F321" s="500"/>
      <c r="G321" s="464" t="s">
        <v>152</v>
      </c>
      <c r="H321" s="488">
        <v>0.26300000000000001</v>
      </c>
      <c r="I321" s="469" t="s">
        <v>153</v>
      </c>
      <c r="J321" s="510">
        <f t="shared" si="19"/>
        <v>0</v>
      </c>
      <c r="K321" s="103" t="s">
        <v>158</v>
      </c>
      <c r="M321" s="14"/>
    </row>
    <row r="322" spans="1:13" s="1" customFormat="1" ht="15" customHeight="1" x14ac:dyDescent="0.2">
      <c r="A322" s="98"/>
      <c r="B322" s="483">
        <f t="shared" si="20"/>
        <v>4</v>
      </c>
      <c r="C322" s="487" t="s">
        <v>161</v>
      </c>
      <c r="D322" s="742"/>
      <c r="E322" s="727"/>
      <c r="F322" s="500"/>
      <c r="G322" s="464" t="s">
        <v>152</v>
      </c>
      <c r="H322" s="488">
        <v>0.25900000000000001</v>
      </c>
      <c r="I322" s="469" t="s">
        <v>153</v>
      </c>
      <c r="J322" s="510">
        <f t="shared" si="19"/>
        <v>0</v>
      </c>
      <c r="K322" s="103" t="s">
        <v>160</v>
      </c>
      <c r="M322" s="14"/>
    </row>
    <row r="323" spans="1:13" s="1" customFormat="1" ht="15" customHeight="1" x14ac:dyDescent="0.2">
      <c r="A323" s="98"/>
      <c r="B323" s="483">
        <f t="shared" si="20"/>
        <v>5</v>
      </c>
      <c r="C323" s="487" t="s">
        <v>173</v>
      </c>
      <c r="D323" s="742"/>
      <c r="E323" s="727"/>
      <c r="F323" s="500"/>
      <c r="G323" s="464" t="s">
        <v>152</v>
      </c>
      <c r="H323" s="488">
        <v>0.28599999999999998</v>
      </c>
      <c r="I323" s="485" t="s">
        <v>153</v>
      </c>
      <c r="J323" s="501">
        <f t="shared" si="19"/>
        <v>0</v>
      </c>
      <c r="K323" s="103" t="s">
        <v>162</v>
      </c>
      <c r="M323" s="14"/>
    </row>
    <row r="324" spans="1:13" s="1" customFormat="1" ht="15" customHeight="1" x14ac:dyDescent="0.2">
      <c r="A324" s="98"/>
      <c r="B324" s="483">
        <f t="shared" si="20"/>
        <v>6</v>
      </c>
      <c r="C324" s="487" t="s">
        <v>175</v>
      </c>
      <c r="D324" s="742"/>
      <c r="E324" s="727"/>
      <c r="F324" s="500"/>
      <c r="G324" s="464" t="s">
        <v>152</v>
      </c>
      <c r="H324" s="488">
        <v>0.33900000000000002</v>
      </c>
      <c r="I324" s="485" t="s">
        <v>153</v>
      </c>
      <c r="J324" s="501">
        <f t="shared" si="19"/>
        <v>0</v>
      </c>
      <c r="K324" s="103" t="s">
        <v>174</v>
      </c>
      <c r="M324" s="14"/>
    </row>
    <row r="325" spans="1:13" s="1" customFormat="1" ht="15" customHeight="1" x14ac:dyDescent="0.2">
      <c r="A325" s="98"/>
      <c r="B325" s="483">
        <f t="shared" si="20"/>
        <v>7</v>
      </c>
      <c r="C325" s="487" t="s">
        <v>196</v>
      </c>
      <c r="D325" s="742"/>
      <c r="E325" s="727"/>
      <c r="F325" s="500"/>
      <c r="G325" s="464" t="s">
        <v>152</v>
      </c>
      <c r="H325" s="488">
        <v>0.39400000000000002</v>
      </c>
      <c r="I325" s="485" t="s">
        <v>153</v>
      </c>
      <c r="J325" s="501">
        <f t="shared" si="19"/>
        <v>0</v>
      </c>
      <c r="K325" s="103" t="s">
        <v>176</v>
      </c>
      <c r="M325" s="14"/>
    </row>
    <row r="326" spans="1:13" s="1" customFormat="1" ht="15" customHeight="1" x14ac:dyDescent="0.2">
      <c r="A326" s="98"/>
      <c r="B326" s="483">
        <f t="shared" si="20"/>
        <v>8</v>
      </c>
      <c r="C326" s="487" t="s">
        <v>197</v>
      </c>
      <c r="D326" s="742"/>
      <c r="E326" s="727"/>
      <c r="F326" s="500"/>
      <c r="G326" s="464" t="s">
        <v>152</v>
      </c>
      <c r="H326" s="488">
        <v>0.436</v>
      </c>
      <c r="I326" s="485" t="s">
        <v>153</v>
      </c>
      <c r="J326" s="501">
        <f t="shared" si="19"/>
        <v>0</v>
      </c>
      <c r="K326" s="103" t="s">
        <v>269</v>
      </c>
      <c r="M326" s="14"/>
    </row>
    <row r="327" spans="1:13" s="1" customFormat="1" ht="15" customHeight="1" x14ac:dyDescent="0.2">
      <c r="A327" s="98"/>
      <c r="B327" s="483">
        <f t="shared" si="20"/>
        <v>9</v>
      </c>
      <c r="C327" s="487" t="s">
        <v>213</v>
      </c>
      <c r="D327" s="742"/>
      <c r="E327" s="727"/>
      <c r="F327" s="500"/>
      <c r="G327" s="464" t="s">
        <v>152</v>
      </c>
      <c r="H327" s="488">
        <v>0.48</v>
      </c>
      <c r="I327" s="485" t="s">
        <v>153</v>
      </c>
      <c r="J327" s="501">
        <f t="shared" si="19"/>
        <v>0</v>
      </c>
      <c r="K327" s="103" t="s">
        <v>250</v>
      </c>
      <c r="M327" s="14"/>
    </row>
    <row r="328" spans="1:13" s="1" customFormat="1" ht="15" customHeight="1" x14ac:dyDescent="0.2">
      <c r="A328" s="98"/>
      <c r="B328" s="483">
        <f t="shared" si="20"/>
        <v>10</v>
      </c>
      <c r="C328" s="487" t="s">
        <v>215</v>
      </c>
      <c r="D328" s="742"/>
      <c r="E328" s="727"/>
      <c r="F328" s="500"/>
      <c r="G328" s="464" t="s">
        <v>152</v>
      </c>
      <c r="H328" s="488">
        <v>0.51900000000000002</v>
      </c>
      <c r="I328" s="485" t="s">
        <v>153</v>
      </c>
      <c r="J328" s="501">
        <f t="shared" si="19"/>
        <v>0</v>
      </c>
      <c r="K328" s="103" t="s">
        <v>272</v>
      </c>
      <c r="M328" s="14"/>
    </row>
    <row r="329" spans="1:13" s="1" customFormat="1" ht="15" customHeight="1" x14ac:dyDescent="0.2">
      <c r="A329" s="98"/>
      <c r="B329" s="483">
        <f t="shared" si="20"/>
        <v>11</v>
      </c>
      <c r="C329" s="487" t="s">
        <v>216</v>
      </c>
      <c r="D329" s="742"/>
      <c r="E329" s="727"/>
      <c r="F329" s="500"/>
      <c r="G329" s="464" t="s">
        <v>152</v>
      </c>
      <c r="H329" s="488">
        <v>0.55800000000000005</v>
      </c>
      <c r="I329" s="485" t="s">
        <v>153</v>
      </c>
      <c r="J329" s="501">
        <f>ROUND(F329*H329,0)</f>
        <v>0</v>
      </c>
      <c r="K329" s="103" t="s">
        <v>229</v>
      </c>
      <c r="M329" s="14"/>
    </row>
    <row r="330" spans="1:13" s="1" customFormat="1" ht="15" customHeight="1" x14ac:dyDescent="0.2">
      <c r="A330" s="98"/>
      <c r="B330" s="483">
        <f t="shared" si="20"/>
        <v>12</v>
      </c>
      <c r="C330" s="487" t="s">
        <v>218</v>
      </c>
      <c r="D330" s="742"/>
      <c r="E330" s="727"/>
      <c r="F330" s="500"/>
      <c r="G330" s="464" t="s">
        <v>152</v>
      </c>
      <c r="H330" s="488">
        <v>0.60199999999999998</v>
      </c>
      <c r="I330" s="485" t="s">
        <v>153</v>
      </c>
      <c r="J330" s="501">
        <f t="shared" si="19"/>
        <v>0</v>
      </c>
      <c r="K330" s="103" t="s">
        <v>275</v>
      </c>
      <c r="M330" s="14"/>
    </row>
    <row r="331" spans="1:13" s="1" customFormat="1" ht="15" customHeight="1" x14ac:dyDescent="0.2">
      <c r="A331" s="98"/>
      <c r="B331" s="483">
        <f t="shared" si="20"/>
        <v>13</v>
      </c>
      <c r="C331" s="487" t="s">
        <v>220</v>
      </c>
      <c r="D331" s="742"/>
      <c r="E331" s="727"/>
      <c r="F331" s="500"/>
      <c r="G331" s="464" t="s">
        <v>152</v>
      </c>
      <c r="H331" s="488">
        <v>0.64100000000000001</v>
      </c>
      <c r="I331" s="485" t="s">
        <v>153</v>
      </c>
      <c r="J331" s="501">
        <f t="shared" si="19"/>
        <v>0</v>
      </c>
      <c r="K331" s="103" t="s">
        <v>277</v>
      </c>
      <c r="M331" s="14"/>
    </row>
    <row r="332" spans="1:13" s="1" customFormat="1" ht="15" customHeight="1" x14ac:dyDescent="0.2">
      <c r="A332" s="98"/>
      <c r="B332" s="483">
        <f t="shared" si="20"/>
        <v>14</v>
      </c>
      <c r="C332" s="487" t="s">
        <v>222</v>
      </c>
      <c r="D332" s="742"/>
      <c r="E332" s="727"/>
      <c r="F332" s="500"/>
      <c r="G332" s="464" t="s">
        <v>152</v>
      </c>
      <c r="H332" s="488">
        <v>0.68</v>
      </c>
      <c r="I332" s="485" t="s">
        <v>153</v>
      </c>
      <c r="J332" s="501">
        <f t="shared" si="19"/>
        <v>0</v>
      </c>
      <c r="K332" s="103" t="s">
        <v>280</v>
      </c>
      <c r="M332" s="14"/>
    </row>
    <row r="333" spans="1:13" s="1" customFormat="1" ht="15" customHeight="1" x14ac:dyDescent="0.2">
      <c r="A333" s="98"/>
      <c r="B333" s="483">
        <f t="shared" si="20"/>
        <v>15</v>
      </c>
      <c r="C333" s="487" t="s">
        <v>650</v>
      </c>
      <c r="D333" s="514" t="s">
        <v>798</v>
      </c>
      <c r="E333" s="515"/>
      <c r="F333" s="467"/>
      <c r="G333" s="464" t="s">
        <v>152</v>
      </c>
      <c r="H333" s="488">
        <v>0.72</v>
      </c>
      <c r="I333" s="469" t="s">
        <v>153</v>
      </c>
      <c r="J333" s="470">
        <f t="shared" si="19"/>
        <v>0</v>
      </c>
      <c r="K333" s="103" t="s">
        <v>282</v>
      </c>
      <c r="M333" s="14"/>
    </row>
    <row r="334" spans="1:13" s="1" customFormat="1" ht="15" customHeight="1" x14ac:dyDescent="0.2">
      <c r="A334" s="98"/>
      <c r="B334" s="483">
        <f t="shared" si="20"/>
        <v>16</v>
      </c>
      <c r="C334" s="487" t="s">
        <v>650</v>
      </c>
      <c r="D334" s="514" t="s">
        <v>799</v>
      </c>
      <c r="E334" s="515"/>
      <c r="F334" s="467"/>
      <c r="G334" s="464" t="s">
        <v>152</v>
      </c>
      <c r="H334" s="488">
        <v>0.45</v>
      </c>
      <c r="I334" s="469" t="s">
        <v>153</v>
      </c>
      <c r="J334" s="470">
        <f t="shared" si="19"/>
        <v>0</v>
      </c>
      <c r="K334" s="103" t="s">
        <v>284</v>
      </c>
      <c r="M334" s="14"/>
    </row>
    <row r="335" spans="1:13" s="1" customFormat="1" ht="15" customHeight="1" x14ac:dyDescent="0.2">
      <c r="A335" s="98"/>
      <c r="B335" s="483">
        <f t="shared" si="20"/>
        <v>17</v>
      </c>
      <c r="C335" s="487" t="s">
        <v>226</v>
      </c>
      <c r="D335" s="514" t="s">
        <v>798</v>
      </c>
      <c r="E335" s="515"/>
      <c r="F335" s="467"/>
      <c r="G335" s="464" t="s">
        <v>152</v>
      </c>
      <c r="H335" s="488">
        <v>0.76100000000000001</v>
      </c>
      <c r="I335" s="469" t="s">
        <v>153</v>
      </c>
      <c r="J335" s="470">
        <f t="shared" si="19"/>
        <v>0</v>
      </c>
      <c r="K335" s="103" t="s">
        <v>286</v>
      </c>
      <c r="M335" s="14"/>
    </row>
    <row r="336" spans="1:13" s="1" customFormat="1" ht="15" customHeight="1" x14ac:dyDescent="0.2">
      <c r="A336" s="98"/>
      <c r="B336" s="483">
        <f t="shared" si="20"/>
        <v>18</v>
      </c>
      <c r="C336" s="487" t="s">
        <v>226</v>
      </c>
      <c r="D336" s="514" t="s">
        <v>799</v>
      </c>
      <c r="E336" s="515"/>
      <c r="F336" s="467"/>
      <c r="G336" s="464" t="s">
        <v>152</v>
      </c>
      <c r="H336" s="488">
        <v>0.47499999999999998</v>
      </c>
      <c r="I336" s="469" t="s">
        <v>153</v>
      </c>
      <c r="J336" s="470">
        <f t="shared" si="19"/>
        <v>0</v>
      </c>
      <c r="K336" s="103" t="s">
        <v>288</v>
      </c>
      <c r="M336" s="14"/>
    </row>
    <row r="337" spans="1:13" s="1" customFormat="1" ht="15" customHeight="1" x14ac:dyDescent="0.2">
      <c r="A337" s="98"/>
      <c r="B337" s="483">
        <f t="shared" si="20"/>
        <v>19</v>
      </c>
      <c r="C337" s="487" t="s">
        <v>228</v>
      </c>
      <c r="D337" s="514" t="s">
        <v>798</v>
      </c>
      <c r="E337" s="515"/>
      <c r="F337" s="467"/>
      <c r="G337" s="464" t="s">
        <v>152</v>
      </c>
      <c r="H337" s="488">
        <v>0.8</v>
      </c>
      <c r="I337" s="469" t="s">
        <v>153</v>
      </c>
      <c r="J337" s="470">
        <f t="shared" si="19"/>
        <v>0</v>
      </c>
      <c r="K337" s="103" t="s">
        <v>653</v>
      </c>
      <c r="M337" s="14"/>
    </row>
    <row r="338" spans="1:13" s="1" customFormat="1" ht="15" customHeight="1" x14ac:dyDescent="0.2">
      <c r="A338" s="98"/>
      <c r="B338" s="483">
        <f t="shared" si="20"/>
        <v>20</v>
      </c>
      <c r="C338" s="487" t="s">
        <v>228</v>
      </c>
      <c r="D338" s="514" t="s">
        <v>799</v>
      </c>
      <c r="E338" s="515"/>
      <c r="F338" s="467"/>
      <c r="G338" s="464" t="s">
        <v>152</v>
      </c>
      <c r="H338" s="156">
        <v>0.5</v>
      </c>
      <c r="I338" s="469" t="s">
        <v>153</v>
      </c>
      <c r="J338" s="470">
        <f t="shared" si="19"/>
        <v>0</v>
      </c>
      <c r="K338" s="103" t="s">
        <v>321</v>
      </c>
      <c r="M338" s="14"/>
    </row>
    <row r="339" spans="1:13" s="1" customFormat="1" ht="15" customHeight="1" x14ac:dyDescent="0.2">
      <c r="A339" s="98"/>
      <c r="B339" s="483">
        <f t="shared" si="20"/>
        <v>21</v>
      </c>
      <c r="C339" s="487" t="s">
        <v>230</v>
      </c>
      <c r="D339" s="514" t="s">
        <v>798</v>
      </c>
      <c r="E339" s="515"/>
      <c r="F339" s="467"/>
      <c r="G339" s="464" t="s">
        <v>152</v>
      </c>
      <c r="H339" s="488">
        <v>0.8</v>
      </c>
      <c r="I339" s="469" t="s">
        <v>153</v>
      </c>
      <c r="J339" s="470">
        <f t="shared" si="19"/>
        <v>0</v>
      </c>
      <c r="K339" s="103" t="s">
        <v>666</v>
      </c>
      <c r="M339" s="14"/>
    </row>
    <row r="340" spans="1:13" s="1" customFormat="1" ht="15" customHeight="1" x14ac:dyDescent="0.2">
      <c r="A340" s="98"/>
      <c r="B340" s="483">
        <f t="shared" si="20"/>
        <v>22</v>
      </c>
      <c r="C340" s="487" t="s">
        <v>230</v>
      </c>
      <c r="D340" s="514" t="s">
        <v>799</v>
      </c>
      <c r="E340" s="515"/>
      <c r="F340" s="467"/>
      <c r="G340" s="464" t="s">
        <v>152</v>
      </c>
      <c r="H340" s="156">
        <v>0.5</v>
      </c>
      <c r="I340" s="469" t="s">
        <v>153</v>
      </c>
      <c r="J340" s="470">
        <f t="shared" si="19"/>
        <v>0</v>
      </c>
      <c r="K340" s="103" t="s">
        <v>667</v>
      </c>
      <c r="M340" s="14"/>
    </row>
    <row r="341" spans="1:13" s="1" customFormat="1" ht="15" customHeight="1" x14ac:dyDescent="0.2">
      <c r="A341" s="98"/>
      <c r="B341" s="483">
        <f t="shared" si="20"/>
        <v>23</v>
      </c>
      <c r="C341" s="487" t="s">
        <v>232</v>
      </c>
      <c r="D341" s="514" t="s">
        <v>798</v>
      </c>
      <c r="E341" s="515"/>
      <c r="F341" s="467"/>
      <c r="G341" s="464" t="s">
        <v>152</v>
      </c>
      <c r="H341" s="488">
        <v>0.8</v>
      </c>
      <c r="I341" s="469" t="s">
        <v>153</v>
      </c>
      <c r="J341" s="470">
        <f t="shared" si="19"/>
        <v>0</v>
      </c>
      <c r="K341" s="103" t="s">
        <v>668</v>
      </c>
      <c r="M341" s="14"/>
    </row>
    <row r="342" spans="1:13" s="1" customFormat="1" ht="15" customHeight="1" x14ac:dyDescent="0.2">
      <c r="A342" s="98"/>
      <c r="B342" s="483">
        <f t="shared" si="20"/>
        <v>24</v>
      </c>
      <c r="C342" s="487" t="s">
        <v>232</v>
      </c>
      <c r="D342" s="514" t="s">
        <v>799</v>
      </c>
      <c r="E342" s="515"/>
      <c r="F342" s="467"/>
      <c r="G342" s="464" t="s">
        <v>152</v>
      </c>
      <c r="H342" s="488">
        <v>0.5</v>
      </c>
      <c r="I342" s="469" t="s">
        <v>153</v>
      </c>
      <c r="J342" s="470">
        <f t="shared" si="19"/>
        <v>0</v>
      </c>
      <c r="K342" s="103" t="s">
        <v>800</v>
      </c>
      <c r="M342" s="14"/>
    </row>
    <row r="343" spans="1:13" s="1" customFormat="1" ht="15" customHeight="1" x14ac:dyDescent="0.2">
      <c r="A343" s="98"/>
      <c r="B343" s="483">
        <f t="shared" si="20"/>
        <v>25</v>
      </c>
      <c r="C343" s="487" t="s">
        <v>1136</v>
      </c>
      <c r="D343" s="514" t="s">
        <v>798</v>
      </c>
      <c r="E343" s="515"/>
      <c r="F343" s="467"/>
      <c r="G343" s="464"/>
      <c r="H343" s="488">
        <v>0.8</v>
      </c>
      <c r="I343" s="469"/>
      <c r="J343" s="470">
        <f t="shared" si="19"/>
        <v>0</v>
      </c>
      <c r="K343" s="103" t="s">
        <v>801</v>
      </c>
      <c r="M343" s="14"/>
    </row>
    <row r="344" spans="1:13" s="1" customFormat="1" ht="15" customHeight="1" thickBot="1" x14ac:dyDescent="0.25">
      <c r="A344" s="98"/>
      <c r="B344" s="483">
        <f t="shared" si="20"/>
        <v>26</v>
      </c>
      <c r="C344" s="487" t="s">
        <v>1136</v>
      </c>
      <c r="D344" s="514" t="s">
        <v>799</v>
      </c>
      <c r="E344" s="515"/>
      <c r="F344" s="467"/>
      <c r="G344" s="464" t="s">
        <v>152</v>
      </c>
      <c r="H344" s="488">
        <v>0.5</v>
      </c>
      <c r="I344" s="469" t="s">
        <v>153</v>
      </c>
      <c r="J344" s="470">
        <f t="shared" ref="J344" si="21">ROUND(F344*H344,0)</f>
        <v>0</v>
      </c>
      <c r="K344" s="103" t="s">
        <v>1212</v>
      </c>
      <c r="M344" s="14"/>
    </row>
    <row r="345" spans="1:13" s="1" customFormat="1" ht="15" customHeight="1" x14ac:dyDescent="0.2">
      <c r="A345" s="98"/>
      <c r="B345" s="103"/>
      <c r="C345" s="104"/>
      <c r="D345" s="103"/>
      <c r="E345" s="103"/>
      <c r="F345" s="57"/>
      <c r="G345" s="104"/>
      <c r="H345" s="734" t="s">
        <v>1213</v>
      </c>
      <c r="I345" s="735"/>
      <c r="J345" s="105"/>
      <c r="K345" s="103"/>
    </row>
    <row r="346" spans="1:13" s="1" customFormat="1" ht="15" customHeight="1" thickBot="1" x14ac:dyDescent="0.25">
      <c r="A346" s="98"/>
      <c r="B346" s="103"/>
      <c r="C346" s="103"/>
      <c r="D346" s="103"/>
      <c r="E346" s="103"/>
      <c r="F346" s="62"/>
      <c r="G346" s="103"/>
      <c r="H346" s="736" t="s">
        <v>163</v>
      </c>
      <c r="I346" s="737"/>
      <c r="J346" s="183">
        <f>SUM(J319:J344)</f>
        <v>0</v>
      </c>
      <c r="K346" s="103" t="s">
        <v>742</v>
      </c>
      <c r="L346" s="1" t="s">
        <v>152</v>
      </c>
    </row>
    <row r="347" spans="1:13" s="1" customFormat="1" ht="15" customHeight="1" x14ac:dyDescent="0.2">
      <c r="A347" s="98"/>
      <c r="B347" s="98"/>
      <c r="C347" s="98"/>
      <c r="D347" s="98"/>
      <c r="E347" s="98"/>
      <c r="F347" s="628"/>
      <c r="G347" s="98"/>
      <c r="H347" s="629"/>
      <c r="I347" s="98"/>
      <c r="J347" s="628"/>
      <c r="K347" s="98"/>
    </row>
    <row r="348" spans="1:13" ht="15" customHeight="1" x14ac:dyDescent="0.2">
      <c r="A348" s="97">
        <f>A315+1</f>
        <v>23</v>
      </c>
      <c r="B348" s="98" t="s">
        <v>803</v>
      </c>
      <c r="C348" s="94"/>
      <c r="D348" s="94"/>
      <c r="E348" s="94"/>
      <c r="F348" s="163"/>
      <c r="G348" s="94"/>
      <c r="H348" s="164"/>
      <c r="I348" s="94"/>
      <c r="J348" s="163"/>
      <c r="K348" s="94"/>
    </row>
    <row r="349" spans="1:13" ht="15" customHeight="1" x14ac:dyDescent="0.2">
      <c r="A349" s="99"/>
      <c r="B349" s="94"/>
      <c r="C349" s="94"/>
      <c r="D349" s="94"/>
      <c r="E349" s="94"/>
      <c r="F349" s="163"/>
      <c r="G349" s="94"/>
      <c r="H349" s="164"/>
      <c r="I349" s="94"/>
      <c r="J349" s="163"/>
      <c r="K349" s="94"/>
    </row>
    <row r="350" spans="1:13" ht="15" customHeight="1" x14ac:dyDescent="0.2">
      <c r="A350" s="99"/>
      <c r="B350" s="874" t="s">
        <v>531</v>
      </c>
      <c r="C350" s="875"/>
      <c r="D350" s="874" t="s">
        <v>147</v>
      </c>
      <c r="E350" s="875"/>
      <c r="F350" s="498" t="s">
        <v>302</v>
      </c>
      <c r="G350" s="490"/>
      <c r="H350" s="499" t="s">
        <v>149</v>
      </c>
      <c r="I350" s="490"/>
      <c r="J350" s="498" t="s">
        <v>8</v>
      </c>
      <c r="K350" s="103"/>
    </row>
    <row r="351" spans="1:13" ht="15" customHeight="1" x14ac:dyDescent="0.2">
      <c r="A351" s="99"/>
      <c r="B351" s="147"/>
      <c r="C351" s="250"/>
      <c r="D351" s="347"/>
      <c r="E351" s="348"/>
      <c r="F351" s="165"/>
      <c r="G351" s="134"/>
      <c r="H351" s="128"/>
      <c r="I351" s="134"/>
      <c r="J351" s="166" t="s">
        <v>150</v>
      </c>
      <c r="K351" s="103"/>
    </row>
    <row r="352" spans="1:13" s="1" customFormat="1" ht="15" customHeight="1" x14ac:dyDescent="0.2">
      <c r="A352" s="98"/>
      <c r="B352" s="480">
        <v>1</v>
      </c>
      <c r="C352" s="481" t="s">
        <v>804</v>
      </c>
      <c r="D352" s="742"/>
      <c r="E352" s="727"/>
      <c r="F352" s="500"/>
      <c r="G352" s="464" t="s">
        <v>152</v>
      </c>
      <c r="H352" s="488">
        <v>2.1999999999999999E-2</v>
      </c>
      <c r="I352" s="469" t="s">
        <v>153</v>
      </c>
      <c r="J352" s="510">
        <f t="shared" ref="J352:J380" si="22">ROUND(F352*H352,0)</f>
        <v>0</v>
      </c>
      <c r="K352" s="103" t="s">
        <v>154</v>
      </c>
      <c r="M352" s="14"/>
    </row>
    <row r="353" spans="1:13" s="1" customFormat="1" ht="15" customHeight="1" x14ac:dyDescent="0.2">
      <c r="A353" s="98"/>
      <c r="B353" s="483">
        <f t="shared" ref="B353:B372" si="23">B352+1</f>
        <v>2</v>
      </c>
      <c r="C353" s="481" t="s">
        <v>805</v>
      </c>
      <c r="D353" s="742"/>
      <c r="E353" s="727"/>
      <c r="F353" s="500"/>
      <c r="G353" s="464" t="s">
        <v>152</v>
      </c>
      <c r="H353" s="488">
        <v>6.6000000000000003E-2</v>
      </c>
      <c r="I353" s="485" t="s">
        <v>153</v>
      </c>
      <c r="J353" s="501">
        <f t="shared" si="22"/>
        <v>0</v>
      </c>
      <c r="K353" s="103" t="s">
        <v>156</v>
      </c>
      <c r="M353" s="14"/>
    </row>
    <row r="354" spans="1:13" s="1" customFormat="1" ht="15" customHeight="1" x14ac:dyDescent="0.2">
      <c r="A354" s="98"/>
      <c r="B354" s="483">
        <f t="shared" si="23"/>
        <v>3</v>
      </c>
      <c r="C354" s="481" t="s">
        <v>806</v>
      </c>
      <c r="D354" s="742"/>
      <c r="E354" s="727"/>
      <c r="F354" s="500"/>
      <c r="G354" s="464" t="s">
        <v>152</v>
      </c>
      <c r="H354" s="488">
        <v>9.5000000000000001E-2</v>
      </c>
      <c r="I354" s="485" t="s">
        <v>153</v>
      </c>
      <c r="J354" s="501">
        <f t="shared" si="22"/>
        <v>0</v>
      </c>
      <c r="K354" s="103" t="s">
        <v>158</v>
      </c>
      <c r="M354" s="14"/>
    </row>
    <row r="355" spans="1:13" s="1" customFormat="1" ht="15" customHeight="1" x14ac:dyDescent="0.2">
      <c r="A355" s="98"/>
      <c r="B355" s="483">
        <f t="shared" si="23"/>
        <v>4</v>
      </c>
      <c r="C355" s="481" t="s">
        <v>331</v>
      </c>
      <c r="D355" s="742"/>
      <c r="E355" s="727"/>
      <c r="F355" s="500"/>
      <c r="G355" s="464" t="s">
        <v>152</v>
      </c>
      <c r="H355" s="488">
        <v>0.112</v>
      </c>
      <c r="I355" s="485" t="s">
        <v>153</v>
      </c>
      <c r="J355" s="501">
        <f t="shared" si="22"/>
        <v>0</v>
      </c>
      <c r="K355" s="103" t="s">
        <v>160</v>
      </c>
      <c r="M355" s="14"/>
    </row>
    <row r="356" spans="1:13" s="1" customFormat="1" ht="15" customHeight="1" x14ac:dyDescent="0.2">
      <c r="A356" s="98"/>
      <c r="B356" s="483">
        <f t="shared" si="23"/>
        <v>5</v>
      </c>
      <c r="C356" s="481" t="s">
        <v>332</v>
      </c>
      <c r="D356" s="742"/>
      <c r="E356" s="727"/>
      <c r="F356" s="500"/>
      <c r="G356" s="464" t="s">
        <v>152</v>
      </c>
      <c r="H356" s="488">
        <v>0.13900000000000001</v>
      </c>
      <c r="I356" s="485" t="s">
        <v>153</v>
      </c>
      <c r="J356" s="501">
        <f t="shared" si="22"/>
        <v>0</v>
      </c>
      <c r="K356" s="103" t="s">
        <v>162</v>
      </c>
      <c r="M356" s="14"/>
    </row>
    <row r="357" spans="1:13" s="1" customFormat="1" ht="15" customHeight="1" x14ac:dyDescent="0.2">
      <c r="A357" s="98"/>
      <c r="B357" s="483">
        <f t="shared" si="23"/>
        <v>6</v>
      </c>
      <c r="C357" s="481" t="s">
        <v>333</v>
      </c>
      <c r="D357" s="742"/>
      <c r="E357" s="727"/>
      <c r="F357" s="500"/>
      <c r="G357" s="464" t="s">
        <v>152</v>
      </c>
      <c r="H357" s="488">
        <v>9.2999999999999999E-2</v>
      </c>
      <c r="I357" s="485" t="s">
        <v>153</v>
      </c>
      <c r="J357" s="501">
        <f t="shared" si="22"/>
        <v>0</v>
      </c>
      <c r="K357" s="103" t="s">
        <v>174</v>
      </c>
      <c r="M357" s="14"/>
    </row>
    <row r="358" spans="1:13" s="1" customFormat="1" ht="15" customHeight="1" x14ac:dyDescent="0.2">
      <c r="A358" s="98"/>
      <c r="B358" s="483">
        <f t="shared" si="23"/>
        <v>7</v>
      </c>
      <c r="C358" s="481" t="s">
        <v>334</v>
      </c>
      <c r="D358" s="742"/>
      <c r="E358" s="727"/>
      <c r="F358" s="500"/>
      <c r="G358" s="464" t="s">
        <v>152</v>
      </c>
      <c r="H358" s="488">
        <v>7.0999999999999994E-2</v>
      </c>
      <c r="I358" s="485" t="s">
        <v>153</v>
      </c>
      <c r="J358" s="501">
        <f t="shared" si="22"/>
        <v>0</v>
      </c>
      <c r="K358" s="103" t="s">
        <v>176</v>
      </c>
      <c r="M358" s="14"/>
    </row>
    <row r="359" spans="1:13" s="1" customFormat="1" ht="15" customHeight="1" x14ac:dyDescent="0.2">
      <c r="A359" s="98"/>
      <c r="B359" s="483">
        <f t="shared" si="23"/>
        <v>8</v>
      </c>
      <c r="C359" s="481" t="s">
        <v>346</v>
      </c>
      <c r="D359" s="742"/>
      <c r="E359" s="727"/>
      <c r="F359" s="500"/>
      <c r="G359" s="464" t="s">
        <v>152</v>
      </c>
      <c r="H359" s="488"/>
      <c r="I359" s="485" t="s">
        <v>153</v>
      </c>
      <c r="J359" s="501">
        <f t="shared" si="22"/>
        <v>0</v>
      </c>
      <c r="K359" s="103" t="s">
        <v>269</v>
      </c>
      <c r="M359" s="14"/>
    </row>
    <row r="360" spans="1:13" s="1" customFormat="1" ht="15" customHeight="1" x14ac:dyDescent="0.2">
      <c r="A360" s="98"/>
      <c r="B360" s="483">
        <f t="shared" si="23"/>
        <v>9</v>
      </c>
      <c r="C360" s="481" t="s">
        <v>151</v>
      </c>
      <c r="D360" s="742"/>
      <c r="E360" s="727"/>
      <c r="F360" s="500"/>
      <c r="G360" s="464" t="s">
        <v>152</v>
      </c>
      <c r="H360" s="488"/>
      <c r="I360" s="485" t="s">
        <v>153</v>
      </c>
      <c r="J360" s="501">
        <f t="shared" si="22"/>
        <v>0</v>
      </c>
      <c r="K360" s="103" t="s">
        <v>250</v>
      </c>
      <c r="M360" s="14"/>
    </row>
    <row r="361" spans="1:13" s="1" customFormat="1" ht="15" customHeight="1" x14ac:dyDescent="0.2">
      <c r="A361" s="98"/>
      <c r="B361" s="483">
        <f t="shared" si="23"/>
        <v>10</v>
      </c>
      <c r="C361" s="481" t="s">
        <v>155</v>
      </c>
      <c r="D361" s="742"/>
      <c r="E361" s="727"/>
      <c r="F361" s="500"/>
      <c r="G361" s="464" t="s">
        <v>152</v>
      </c>
      <c r="H361" s="488">
        <v>7.0999999999999994E-2</v>
      </c>
      <c r="I361" s="485" t="s">
        <v>153</v>
      </c>
      <c r="J361" s="501">
        <f t="shared" si="22"/>
        <v>0</v>
      </c>
      <c r="K361" s="103" t="s">
        <v>272</v>
      </c>
      <c r="M361" s="14"/>
    </row>
    <row r="362" spans="1:13" s="1" customFormat="1" ht="15" customHeight="1" x14ac:dyDescent="0.2">
      <c r="A362" s="98"/>
      <c r="B362" s="483">
        <f t="shared" si="23"/>
        <v>11</v>
      </c>
      <c r="C362" s="487" t="s">
        <v>157</v>
      </c>
      <c r="D362" s="742"/>
      <c r="E362" s="727"/>
      <c r="F362" s="500"/>
      <c r="G362" s="464" t="s">
        <v>152</v>
      </c>
      <c r="H362" s="488">
        <v>0.107</v>
      </c>
      <c r="I362" s="469" t="s">
        <v>153</v>
      </c>
      <c r="J362" s="510">
        <f t="shared" si="22"/>
        <v>0</v>
      </c>
      <c r="K362" s="103" t="s">
        <v>229</v>
      </c>
      <c r="M362" s="14"/>
    </row>
    <row r="363" spans="1:13" s="1" customFormat="1" ht="15" customHeight="1" x14ac:dyDescent="0.2">
      <c r="A363" s="98"/>
      <c r="B363" s="483">
        <f t="shared" si="23"/>
        <v>12</v>
      </c>
      <c r="C363" s="487" t="s">
        <v>159</v>
      </c>
      <c r="D363" s="742"/>
      <c r="E363" s="727"/>
      <c r="F363" s="500"/>
      <c r="G363" s="464" t="s">
        <v>152</v>
      </c>
      <c r="H363" s="488">
        <v>0.14000000000000001</v>
      </c>
      <c r="I363" s="469" t="s">
        <v>153</v>
      </c>
      <c r="J363" s="510">
        <f t="shared" si="22"/>
        <v>0</v>
      </c>
      <c r="K363" s="103" t="s">
        <v>275</v>
      </c>
      <c r="M363" s="14"/>
    </row>
    <row r="364" spans="1:13" s="1" customFormat="1" ht="15" customHeight="1" x14ac:dyDescent="0.2">
      <c r="A364" s="98"/>
      <c r="B364" s="483">
        <f t="shared" si="23"/>
        <v>13</v>
      </c>
      <c r="C364" s="487" t="s">
        <v>161</v>
      </c>
      <c r="D364" s="742"/>
      <c r="E364" s="727"/>
      <c r="F364" s="500"/>
      <c r="G364" s="464" t="s">
        <v>152</v>
      </c>
      <c r="H364" s="488">
        <v>0.16300000000000001</v>
      </c>
      <c r="I364" s="469" t="s">
        <v>153</v>
      </c>
      <c r="J364" s="510">
        <f t="shared" si="22"/>
        <v>0</v>
      </c>
      <c r="K364" s="103" t="s">
        <v>277</v>
      </c>
      <c r="M364" s="14"/>
    </row>
    <row r="365" spans="1:13" s="1" customFormat="1" ht="15" customHeight="1" x14ac:dyDescent="0.2">
      <c r="A365" s="98"/>
      <c r="B365" s="483">
        <f t="shared" si="23"/>
        <v>14</v>
      </c>
      <c r="C365" s="487" t="s">
        <v>173</v>
      </c>
      <c r="D365" s="742"/>
      <c r="E365" s="727"/>
      <c r="F365" s="500"/>
      <c r="G365" s="464" t="s">
        <v>152</v>
      </c>
      <c r="H365" s="488">
        <v>0.191</v>
      </c>
      <c r="I365" s="469" t="s">
        <v>153</v>
      </c>
      <c r="J365" s="510">
        <f t="shared" si="22"/>
        <v>0</v>
      </c>
      <c r="K365" s="103" t="s">
        <v>280</v>
      </c>
      <c r="M365" s="14"/>
    </row>
    <row r="366" spans="1:13" s="1" customFormat="1" ht="15" customHeight="1" x14ac:dyDescent="0.2">
      <c r="A366" s="98"/>
      <c r="B366" s="483">
        <f t="shared" si="23"/>
        <v>15</v>
      </c>
      <c r="C366" s="487" t="s">
        <v>175</v>
      </c>
      <c r="D366" s="742"/>
      <c r="E366" s="727"/>
      <c r="F366" s="500"/>
      <c r="G366" s="464" t="s">
        <v>152</v>
      </c>
      <c r="H366" s="488">
        <v>0.216</v>
      </c>
      <c r="I366" s="469" t="s">
        <v>153</v>
      </c>
      <c r="J366" s="510">
        <f t="shared" si="22"/>
        <v>0</v>
      </c>
      <c r="K366" s="103" t="s">
        <v>282</v>
      </c>
      <c r="M366" s="14"/>
    </row>
    <row r="367" spans="1:13" s="1" customFormat="1" ht="15" customHeight="1" x14ac:dyDescent="0.2">
      <c r="A367" s="98"/>
      <c r="B367" s="483">
        <f t="shared" si="23"/>
        <v>16</v>
      </c>
      <c r="C367" s="487" t="s">
        <v>196</v>
      </c>
      <c r="D367" s="742"/>
      <c r="E367" s="727"/>
      <c r="F367" s="500"/>
      <c r="G367" s="464" t="s">
        <v>152</v>
      </c>
      <c r="H367" s="488">
        <v>0.245</v>
      </c>
      <c r="I367" s="469" t="s">
        <v>153</v>
      </c>
      <c r="J367" s="510">
        <f t="shared" si="22"/>
        <v>0</v>
      </c>
      <c r="K367" s="103" t="s">
        <v>284</v>
      </c>
      <c r="M367" s="14"/>
    </row>
    <row r="368" spans="1:13" s="1" customFormat="1" ht="15" customHeight="1" x14ac:dyDescent="0.2">
      <c r="A368" s="98"/>
      <c r="B368" s="483">
        <f t="shared" si="23"/>
        <v>17</v>
      </c>
      <c r="C368" s="487" t="s">
        <v>197</v>
      </c>
      <c r="D368" s="742"/>
      <c r="E368" s="727"/>
      <c r="F368" s="500"/>
      <c r="G368" s="464" t="s">
        <v>152</v>
      </c>
      <c r="H368" s="488">
        <v>0.27300000000000002</v>
      </c>
      <c r="I368" s="469" t="s">
        <v>153</v>
      </c>
      <c r="J368" s="510">
        <f>ROUND(F368*H368,0)</f>
        <v>0</v>
      </c>
      <c r="K368" s="103" t="s">
        <v>286</v>
      </c>
      <c r="M368" s="14"/>
    </row>
    <row r="369" spans="1:13" s="1" customFormat="1" ht="15" customHeight="1" x14ac:dyDescent="0.2">
      <c r="A369" s="98"/>
      <c r="B369" s="483">
        <f t="shared" si="23"/>
        <v>18</v>
      </c>
      <c r="C369" s="487" t="s">
        <v>213</v>
      </c>
      <c r="D369" s="742"/>
      <c r="E369" s="727"/>
      <c r="F369" s="500"/>
      <c r="G369" s="464" t="s">
        <v>152</v>
      </c>
      <c r="H369" s="488">
        <v>0.30099999999999999</v>
      </c>
      <c r="I369" s="469" t="s">
        <v>153</v>
      </c>
      <c r="J369" s="510">
        <f>ROUND(F369*H369,0)</f>
        <v>0</v>
      </c>
      <c r="K369" s="103" t="s">
        <v>288</v>
      </c>
      <c r="M369" s="14"/>
    </row>
    <row r="370" spans="1:13" s="1" customFormat="1" ht="15" customHeight="1" x14ac:dyDescent="0.2">
      <c r="A370" s="98"/>
      <c r="B370" s="483">
        <f t="shared" si="23"/>
        <v>19</v>
      </c>
      <c r="C370" s="487" t="s">
        <v>215</v>
      </c>
      <c r="D370" s="742"/>
      <c r="E370" s="727"/>
      <c r="F370" s="500"/>
      <c r="G370" s="464" t="s">
        <v>152</v>
      </c>
      <c r="H370" s="488">
        <v>0.32900000000000001</v>
      </c>
      <c r="I370" s="469" t="s">
        <v>153</v>
      </c>
      <c r="J370" s="510">
        <f t="shared" si="22"/>
        <v>0</v>
      </c>
      <c r="K370" s="103" t="s">
        <v>653</v>
      </c>
      <c r="M370" s="14"/>
    </row>
    <row r="371" spans="1:13" s="1" customFormat="1" ht="15" customHeight="1" x14ac:dyDescent="0.2">
      <c r="A371" s="98"/>
      <c r="B371" s="483">
        <f t="shared" si="23"/>
        <v>20</v>
      </c>
      <c r="C371" s="487" t="s">
        <v>216</v>
      </c>
      <c r="D371" s="742"/>
      <c r="E371" s="727"/>
      <c r="F371" s="500"/>
      <c r="G371" s="464" t="s">
        <v>152</v>
      </c>
      <c r="H371" s="488">
        <v>0.35499999999999998</v>
      </c>
      <c r="I371" s="469" t="s">
        <v>153</v>
      </c>
      <c r="J371" s="510">
        <f t="shared" si="22"/>
        <v>0</v>
      </c>
      <c r="K371" s="103" t="s">
        <v>326</v>
      </c>
      <c r="M371" s="14"/>
    </row>
    <row r="372" spans="1:13" s="1" customFormat="1" ht="15" customHeight="1" x14ac:dyDescent="0.2">
      <c r="A372" s="98"/>
      <c r="B372" s="483">
        <f t="shared" si="23"/>
        <v>21</v>
      </c>
      <c r="C372" s="487" t="s">
        <v>218</v>
      </c>
      <c r="D372" s="742"/>
      <c r="E372" s="727"/>
      <c r="F372" s="500"/>
      <c r="G372" s="464" t="s">
        <v>152</v>
      </c>
      <c r="H372" s="488">
        <v>0.38100000000000001</v>
      </c>
      <c r="I372" s="469" t="s">
        <v>153</v>
      </c>
      <c r="J372" s="510">
        <f t="shared" si="22"/>
        <v>0</v>
      </c>
      <c r="K372" s="103" t="s">
        <v>807</v>
      </c>
      <c r="M372" s="14"/>
    </row>
    <row r="373" spans="1:13" s="1" customFormat="1" ht="15" customHeight="1" x14ac:dyDescent="0.2">
      <c r="A373" s="98"/>
      <c r="B373" s="483">
        <f>B372+1</f>
        <v>22</v>
      </c>
      <c r="C373" s="487" t="s">
        <v>220</v>
      </c>
      <c r="D373" s="742"/>
      <c r="E373" s="727"/>
      <c r="F373" s="467"/>
      <c r="G373" s="464" t="s">
        <v>152</v>
      </c>
      <c r="H373" s="488">
        <v>0.40699999999999997</v>
      </c>
      <c r="I373" s="469" t="s">
        <v>153</v>
      </c>
      <c r="J373" s="470">
        <f t="shared" si="22"/>
        <v>0</v>
      </c>
      <c r="K373" s="103" t="s">
        <v>515</v>
      </c>
      <c r="M373" s="14"/>
    </row>
    <row r="374" spans="1:13" s="1" customFormat="1" ht="15" customHeight="1" x14ac:dyDescent="0.2">
      <c r="A374" s="98"/>
      <c r="B374" s="483">
        <f t="shared" ref="B374:B380" si="24">B373+1</f>
        <v>23</v>
      </c>
      <c r="C374" s="487" t="s">
        <v>222</v>
      </c>
      <c r="D374" s="742"/>
      <c r="E374" s="727"/>
      <c r="F374" s="467"/>
      <c r="G374" s="464" t="s">
        <v>152</v>
      </c>
      <c r="H374" s="488">
        <v>0.432</v>
      </c>
      <c r="I374" s="469" t="s">
        <v>153</v>
      </c>
      <c r="J374" s="470">
        <f t="shared" si="22"/>
        <v>0</v>
      </c>
      <c r="K374" s="103" t="s">
        <v>517</v>
      </c>
      <c r="M374" s="14"/>
    </row>
    <row r="375" spans="1:13" s="1" customFormat="1" ht="15" customHeight="1" x14ac:dyDescent="0.2">
      <c r="A375" s="98"/>
      <c r="B375" s="483">
        <f t="shared" si="24"/>
        <v>24</v>
      </c>
      <c r="C375" s="487" t="s">
        <v>650</v>
      </c>
      <c r="D375" s="742"/>
      <c r="E375" s="727"/>
      <c r="F375" s="467"/>
      <c r="G375" s="464" t="s">
        <v>152</v>
      </c>
      <c r="H375" s="488">
        <v>0.45900000000000002</v>
      </c>
      <c r="I375" s="469" t="s">
        <v>153</v>
      </c>
      <c r="J375" s="470">
        <f t="shared" si="22"/>
        <v>0</v>
      </c>
      <c r="K375" s="103" t="s">
        <v>518</v>
      </c>
      <c r="M375" s="14"/>
    </row>
    <row r="376" spans="1:13" s="1" customFormat="1" ht="15" customHeight="1" x14ac:dyDescent="0.2">
      <c r="A376" s="98"/>
      <c r="B376" s="483">
        <f t="shared" si="24"/>
        <v>25</v>
      </c>
      <c r="C376" s="487" t="s">
        <v>226</v>
      </c>
      <c r="D376" s="742"/>
      <c r="E376" s="727"/>
      <c r="F376" s="467"/>
      <c r="G376" s="464" t="s">
        <v>152</v>
      </c>
      <c r="H376" s="488">
        <v>0.48</v>
      </c>
      <c r="I376" s="469" t="s">
        <v>153</v>
      </c>
      <c r="J376" s="470">
        <f t="shared" si="22"/>
        <v>0</v>
      </c>
      <c r="K376" s="103" t="s">
        <v>520</v>
      </c>
      <c r="M376" s="14"/>
    </row>
    <row r="377" spans="1:13" s="1" customFormat="1" ht="15" customHeight="1" x14ac:dyDescent="0.2">
      <c r="A377" s="98"/>
      <c r="B377" s="483">
        <f t="shared" si="24"/>
        <v>26</v>
      </c>
      <c r="C377" s="487" t="s">
        <v>228</v>
      </c>
      <c r="D377" s="742"/>
      <c r="E377" s="727"/>
      <c r="F377" s="467"/>
      <c r="G377" s="464" t="s">
        <v>152</v>
      </c>
      <c r="H377" s="156">
        <v>0.5</v>
      </c>
      <c r="I377" s="469" t="s">
        <v>153</v>
      </c>
      <c r="J377" s="470">
        <f t="shared" si="22"/>
        <v>0</v>
      </c>
      <c r="K377" s="103" t="s">
        <v>521</v>
      </c>
      <c r="M377" s="14"/>
    </row>
    <row r="378" spans="1:13" s="1" customFormat="1" ht="15" customHeight="1" x14ac:dyDescent="0.2">
      <c r="A378" s="98"/>
      <c r="B378" s="483">
        <f t="shared" si="24"/>
        <v>27</v>
      </c>
      <c r="C378" s="487" t="s">
        <v>230</v>
      </c>
      <c r="D378" s="742"/>
      <c r="E378" s="727"/>
      <c r="F378" s="467"/>
      <c r="G378" s="464" t="s">
        <v>152</v>
      </c>
      <c r="H378" s="488">
        <v>0.5</v>
      </c>
      <c r="I378" s="469" t="s">
        <v>153</v>
      </c>
      <c r="J378" s="470">
        <f t="shared" si="22"/>
        <v>0</v>
      </c>
      <c r="K378" s="103" t="s">
        <v>523</v>
      </c>
      <c r="M378" s="14"/>
    </row>
    <row r="379" spans="1:13" s="1" customFormat="1" ht="15" customHeight="1" x14ac:dyDescent="0.2">
      <c r="A379" s="98"/>
      <c r="B379" s="483">
        <f t="shared" si="24"/>
        <v>28</v>
      </c>
      <c r="C379" s="487" t="s">
        <v>232</v>
      </c>
      <c r="D379" s="742"/>
      <c r="E379" s="727"/>
      <c r="F379" s="467"/>
      <c r="G379" s="464" t="s">
        <v>152</v>
      </c>
      <c r="H379" s="488">
        <v>0.5</v>
      </c>
      <c r="I379" s="469" t="s">
        <v>153</v>
      </c>
      <c r="J379" s="470">
        <f t="shared" si="22"/>
        <v>0</v>
      </c>
      <c r="K379" s="103" t="s">
        <v>524</v>
      </c>
      <c r="M379" s="14"/>
    </row>
    <row r="380" spans="1:13" s="1" customFormat="1" ht="15" customHeight="1" thickBot="1" x14ac:dyDescent="0.25">
      <c r="A380" s="98"/>
      <c r="B380" s="483">
        <f t="shared" si="24"/>
        <v>29</v>
      </c>
      <c r="C380" s="487" t="s">
        <v>1136</v>
      </c>
      <c r="D380" s="742"/>
      <c r="E380" s="727"/>
      <c r="F380" s="467"/>
      <c r="G380" s="464" t="s">
        <v>152</v>
      </c>
      <c r="H380" s="488">
        <v>0.5</v>
      </c>
      <c r="I380" s="469" t="s">
        <v>153</v>
      </c>
      <c r="J380" s="470">
        <f t="shared" si="22"/>
        <v>0</v>
      </c>
      <c r="K380" s="103" t="s">
        <v>526</v>
      </c>
    </row>
    <row r="381" spans="1:13" s="1" customFormat="1" ht="15" customHeight="1" x14ac:dyDescent="0.2">
      <c r="A381" s="98"/>
      <c r="B381" s="103"/>
      <c r="C381" s="104"/>
      <c r="D381" s="516"/>
      <c r="E381" s="516"/>
      <c r="F381" s="498" t="s">
        <v>1214</v>
      </c>
      <c r="G381" s="490"/>
      <c r="H381" s="490" t="s">
        <v>808</v>
      </c>
      <c r="I381" s="517"/>
      <c r="J381" s="167"/>
      <c r="K381" s="103"/>
    </row>
    <row r="382" spans="1:13" s="1" customFormat="1" ht="15" customHeight="1" thickBot="1" x14ac:dyDescent="0.25">
      <c r="A382" s="98"/>
      <c r="B382" s="103"/>
      <c r="C382" s="103"/>
      <c r="D382" s="104"/>
      <c r="E382" s="104"/>
      <c r="F382" s="184">
        <f>SUM(J352:J380)</f>
        <v>0</v>
      </c>
      <c r="G382" s="134" t="s">
        <v>152</v>
      </c>
      <c r="H382" s="180"/>
      <c r="I382" s="181" t="s">
        <v>153</v>
      </c>
      <c r="J382" s="183">
        <f>ROUND(F382*H382,0)</f>
        <v>0</v>
      </c>
      <c r="K382" s="103" t="s">
        <v>745</v>
      </c>
      <c r="L382" s="1" t="s">
        <v>152</v>
      </c>
    </row>
    <row r="383" spans="1:13" ht="15" customHeight="1" x14ac:dyDescent="0.2">
      <c r="C383" s="94"/>
      <c r="D383" s="94"/>
      <c r="E383" s="94"/>
      <c r="F383" s="163"/>
      <c r="G383" s="94"/>
      <c r="H383" s="164"/>
      <c r="I383" s="94"/>
      <c r="J383" s="163"/>
      <c r="K383" s="94"/>
    </row>
    <row r="384" spans="1:13" ht="15" customHeight="1" x14ac:dyDescent="0.2">
      <c r="A384" s="97">
        <f>A348+1</f>
        <v>24</v>
      </c>
      <c r="B384" s="98" t="s">
        <v>809</v>
      </c>
      <c r="C384" s="94"/>
      <c r="D384" s="94"/>
      <c r="E384" s="94"/>
      <c r="F384" s="163"/>
      <c r="G384" s="94"/>
      <c r="H384" s="164"/>
      <c r="I384" s="94"/>
      <c r="J384" s="163"/>
      <c r="K384" s="94"/>
    </row>
    <row r="385" spans="1:12" ht="15" customHeight="1" x14ac:dyDescent="0.2">
      <c r="A385" s="99"/>
      <c r="B385" s="94"/>
      <c r="C385" s="94"/>
      <c r="D385" s="94"/>
      <c r="E385" s="94"/>
      <c r="F385" s="163"/>
      <c r="G385" s="94"/>
      <c r="H385" s="164"/>
      <c r="I385" s="94"/>
      <c r="J385" s="163"/>
      <c r="K385" s="94"/>
    </row>
    <row r="386" spans="1:12" ht="15" customHeight="1" x14ac:dyDescent="0.2">
      <c r="A386" s="99"/>
      <c r="B386" s="874" t="s">
        <v>531</v>
      </c>
      <c r="C386" s="875"/>
      <c r="D386" s="874" t="s">
        <v>147</v>
      </c>
      <c r="E386" s="875"/>
      <c r="F386" s="498" t="s">
        <v>302</v>
      </c>
      <c r="G386" s="490"/>
      <c r="H386" s="499" t="s">
        <v>149</v>
      </c>
      <c r="I386" s="490"/>
      <c r="J386" s="498" t="s">
        <v>8</v>
      </c>
      <c r="K386" s="103"/>
    </row>
    <row r="387" spans="1:12" ht="15" customHeight="1" x14ac:dyDescent="0.2">
      <c r="A387" s="99"/>
      <c r="B387" s="147"/>
      <c r="C387" s="250"/>
      <c r="D387" s="347"/>
      <c r="E387" s="348"/>
      <c r="F387" s="165"/>
      <c r="G387" s="134"/>
      <c r="H387" s="128"/>
      <c r="I387" s="134"/>
      <c r="J387" s="166" t="s">
        <v>150</v>
      </c>
      <c r="K387" s="103"/>
    </row>
    <row r="388" spans="1:12" s="1" customFormat="1" ht="15" customHeight="1" x14ac:dyDescent="0.2">
      <c r="A388" s="98"/>
      <c r="B388" s="480">
        <v>1</v>
      </c>
      <c r="C388" s="481" t="s">
        <v>155</v>
      </c>
      <c r="D388" s="742"/>
      <c r="E388" s="727"/>
      <c r="F388" s="500"/>
      <c r="G388" s="464" t="s">
        <v>152</v>
      </c>
      <c r="H388" s="488">
        <v>1.4E-2</v>
      </c>
      <c r="I388" s="469" t="s">
        <v>153</v>
      </c>
      <c r="J388" s="510">
        <f t="shared" ref="J388:J393" si="25">ROUND(F388*H388,0)</f>
        <v>0</v>
      </c>
      <c r="K388" s="103" t="s">
        <v>183</v>
      </c>
    </row>
    <row r="389" spans="1:12" s="1" customFormat="1" ht="15" customHeight="1" x14ac:dyDescent="0.2">
      <c r="A389" s="98"/>
      <c r="B389" s="483">
        <v>2</v>
      </c>
      <c r="C389" s="487" t="s">
        <v>157</v>
      </c>
      <c r="D389" s="742"/>
      <c r="E389" s="727"/>
      <c r="F389" s="500"/>
      <c r="G389" s="464" t="s">
        <v>152</v>
      </c>
      <c r="H389" s="488">
        <v>2.1000000000000001E-2</v>
      </c>
      <c r="I389" s="469" t="s">
        <v>153</v>
      </c>
      <c r="J389" s="510">
        <f t="shared" si="25"/>
        <v>0</v>
      </c>
      <c r="K389" s="103" t="s">
        <v>184</v>
      </c>
    </row>
    <row r="390" spans="1:12" s="1" customFormat="1" ht="15" customHeight="1" x14ac:dyDescent="0.2">
      <c r="A390" s="98"/>
      <c r="B390" s="483">
        <v>3</v>
      </c>
      <c r="C390" s="487" t="s">
        <v>159</v>
      </c>
      <c r="D390" s="742"/>
      <c r="E390" s="727"/>
      <c r="F390" s="500"/>
      <c r="G390" s="464" t="s">
        <v>152</v>
      </c>
      <c r="H390" s="488">
        <v>2.8000000000000001E-2</v>
      </c>
      <c r="I390" s="469" t="s">
        <v>153</v>
      </c>
      <c r="J390" s="510">
        <f t="shared" si="25"/>
        <v>0</v>
      </c>
      <c r="K390" s="103" t="s">
        <v>257</v>
      </c>
    </row>
    <row r="391" spans="1:12" s="1" customFormat="1" ht="15" customHeight="1" x14ac:dyDescent="0.2">
      <c r="A391" s="98"/>
      <c r="B391" s="483">
        <v>4</v>
      </c>
      <c r="C391" s="487" t="s">
        <v>161</v>
      </c>
      <c r="D391" s="742"/>
      <c r="E391" s="727"/>
      <c r="F391" s="500"/>
      <c r="G391" s="464" t="s">
        <v>152</v>
      </c>
      <c r="H391" s="488">
        <v>3.3000000000000002E-2</v>
      </c>
      <c r="I391" s="469" t="s">
        <v>153</v>
      </c>
      <c r="J391" s="510">
        <f t="shared" si="25"/>
        <v>0</v>
      </c>
      <c r="K391" s="103" t="s">
        <v>258</v>
      </c>
    </row>
    <row r="392" spans="1:12" s="1" customFormat="1" ht="15" customHeight="1" x14ac:dyDescent="0.2">
      <c r="A392" s="98"/>
      <c r="B392" s="483">
        <v>5</v>
      </c>
      <c r="C392" s="487" t="s">
        <v>173</v>
      </c>
      <c r="D392" s="742"/>
      <c r="E392" s="727"/>
      <c r="F392" s="500"/>
      <c r="G392" s="464" t="s">
        <v>152</v>
      </c>
      <c r="H392" s="488">
        <v>3.5999999999999997E-2</v>
      </c>
      <c r="I392" s="469" t="s">
        <v>153</v>
      </c>
      <c r="J392" s="510">
        <f t="shared" si="25"/>
        <v>0</v>
      </c>
      <c r="K392" s="103" t="s">
        <v>259</v>
      </c>
    </row>
    <row r="393" spans="1:12" s="1" customFormat="1" ht="15" customHeight="1" thickBot="1" x14ac:dyDescent="0.25">
      <c r="A393" s="98"/>
      <c r="B393" s="483">
        <v>6</v>
      </c>
      <c r="C393" s="487" t="s">
        <v>175</v>
      </c>
      <c r="D393" s="742"/>
      <c r="E393" s="727"/>
      <c r="F393" s="500"/>
      <c r="G393" s="464" t="s">
        <v>152</v>
      </c>
      <c r="H393" s="156">
        <v>4.2000000000000003E-2</v>
      </c>
      <c r="I393" s="469" t="s">
        <v>153</v>
      </c>
      <c r="J393" s="510">
        <f t="shared" si="25"/>
        <v>0</v>
      </c>
      <c r="K393" s="103" t="s">
        <v>260</v>
      </c>
    </row>
    <row r="394" spans="1:12" s="1" customFormat="1" ht="15" customHeight="1" x14ac:dyDescent="0.2">
      <c r="A394" s="98"/>
      <c r="B394" s="103"/>
      <c r="C394" s="104"/>
      <c r="D394" s="103"/>
      <c r="E394" s="103"/>
      <c r="F394" s="62"/>
      <c r="G394" s="104"/>
      <c r="H394" s="734" t="s">
        <v>697</v>
      </c>
      <c r="I394" s="735"/>
      <c r="J394" s="167"/>
      <c r="K394" s="103"/>
    </row>
    <row r="395" spans="1:12" s="1" customFormat="1" ht="15" customHeight="1" thickBot="1" x14ac:dyDescent="0.25">
      <c r="A395" s="98"/>
      <c r="B395" s="103"/>
      <c r="C395" s="103"/>
      <c r="D395" s="103"/>
      <c r="E395" s="103"/>
      <c r="F395" s="62"/>
      <c r="G395" s="103"/>
      <c r="H395" s="736" t="s">
        <v>163</v>
      </c>
      <c r="I395" s="737"/>
      <c r="J395" s="183">
        <f>SUM(J388:J393)</f>
        <v>0</v>
      </c>
      <c r="K395" s="103" t="s">
        <v>747</v>
      </c>
      <c r="L395" s="1" t="s">
        <v>152</v>
      </c>
    </row>
    <row r="396" spans="1:12" s="1" customFormat="1" ht="15" customHeight="1" x14ac:dyDescent="0.2">
      <c r="A396" s="98"/>
      <c r="B396" s="98"/>
      <c r="C396" s="98"/>
      <c r="D396" s="98"/>
      <c r="E396" s="98"/>
      <c r="F396" s="628"/>
      <c r="G396" s="98"/>
      <c r="H396" s="629"/>
      <c r="I396" s="98"/>
      <c r="J396" s="628"/>
      <c r="K396" s="98"/>
    </row>
    <row r="397" spans="1:12" ht="15" customHeight="1" x14ac:dyDescent="0.2">
      <c r="A397" s="97">
        <f>A384+1</f>
        <v>25</v>
      </c>
      <c r="B397" s="98" t="s">
        <v>810</v>
      </c>
      <c r="C397" s="94"/>
      <c r="D397" s="94"/>
      <c r="E397" s="94"/>
      <c r="F397" s="163"/>
      <c r="G397" s="94"/>
      <c r="H397" s="164"/>
      <c r="I397" s="94"/>
      <c r="J397" s="163"/>
      <c r="K397" s="94"/>
    </row>
    <row r="398" spans="1:12" ht="15" customHeight="1" x14ac:dyDescent="0.2">
      <c r="A398" s="99"/>
      <c r="B398" s="94"/>
      <c r="C398" s="94"/>
      <c r="D398" s="94"/>
      <c r="E398" s="94"/>
      <c r="F398" s="163"/>
      <c r="G398" s="94"/>
      <c r="H398" s="164"/>
      <c r="I398" s="94"/>
      <c r="J398" s="163"/>
      <c r="K398" s="94"/>
    </row>
    <row r="399" spans="1:12" ht="15" customHeight="1" x14ac:dyDescent="0.2">
      <c r="A399" s="99"/>
      <c r="B399" s="874" t="s">
        <v>531</v>
      </c>
      <c r="C399" s="875"/>
      <c r="D399" s="874" t="s">
        <v>147</v>
      </c>
      <c r="E399" s="875"/>
      <c r="F399" s="498" t="s">
        <v>302</v>
      </c>
      <c r="G399" s="490"/>
      <c r="H399" s="499" t="s">
        <v>149</v>
      </c>
      <c r="I399" s="490"/>
      <c r="J399" s="498" t="s">
        <v>8</v>
      </c>
      <c r="K399" s="103"/>
    </row>
    <row r="400" spans="1:12" ht="15" customHeight="1" x14ac:dyDescent="0.2">
      <c r="A400" s="99"/>
      <c r="B400" s="147"/>
      <c r="C400" s="250"/>
      <c r="D400" s="347"/>
      <c r="E400" s="348"/>
      <c r="F400" s="165"/>
      <c r="G400" s="134"/>
      <c r="H400" s="128"/>
      <c r="I400" s="134"/>
      <c r="J400" s="166" t="s">
        <v>150</v>
      </c>
      <c r="K400" s="103"/>
    </row>
    <row r="401" spans="1:13" s="1" customFormat="1" ht="15" customHeight="1" x14ac:dyDescent="0.2">
      <c r="A401" s="98"/>
      <c r="B401" s="483">
        <v>1</v>
      </c>
      <c r="C401" s="487" t="s">
        <v>157</v>
      </c>
      <c r="D401" s="742"/>
      <c r="E401" s="727"/>
      <c r="F401" s="500"/>
      <c r="G401" s="464" t="s">
        <v>152</v>
      </c>
      <c r="H401" s="488">
        <v>0.107</v>
      </c>
      <c r="I401" s="469" t="s">
        <v>153</v>
      </c>
      <c r="J401" s="510">
        <f t="shared" ref="J401:J415" si="26">ROUND(F401*H401,0)</f>
        <v>0</v>
      </c>
      <c r="K401" s="103" t="s">
        <v>154</v>
      </c>
      <c r="M401" s="14"/>
    </row>
    <row r="402" spans="1:13" s="1" customFormat="1" ht="15" customHeight="1" x14ac:dyDescent="0.2">
      <c r="A402" s="98"/>
      <c r="B402" s="483">
        <f t="shared" ref="B402:B411" si="27">B401+1</f>
        <v>2</v>
      </c>
      <c r="C402" s="487" t="s">
        <v>159</v>
      </c>
      <c r="D402" s="742"/>
      <c r="E402" s="727"/>
      <c r="F402" s="500"/>
      <c r="G402" s="464" t="s">
        <v>152</v>
      </c>
      <c r="H402" s="488">
        <v>0.14000000000000001</v>
      </c>
      <c r="I402" s="10" t="s">
        <v>153</v>
      </c>
      <c r="J402" s="184">
        <f t="shared" si="26"/>
        <v>0</v>
      </c>
      <c r="K402" s="103" t="s">
        <v>184</v>
      </c>
      <c r="M402" s="14"/>
    </row>
    <row r="403" spans="1:13" s="1" customFormat="1" ht="15" customHeight="1" x14ac:dyDescent="0.2">
      <c r="A403" s="98"/>
      <c r="B403" s="483">
        <f t="shared" si="27"/>
        <v>3</v>
      </c>
      <c r="C403" s="487" t="s">
        <v>161</v>
      </c>
      <c r="D403" s="742"/>
      <c r="E403" s="727"/>
      <c r="F403" s="500"/>
      <c r="G403" s="464" t="s">
        <v>152</v>
      </c>
      <c r="H403" s="488">
        <v>0.16300000000000001</v>
      </c>
      <c r="I403" s="10" t="s">
        <v>153</v>
      </c>
      <c r="J403" s="184">
        <f t="shared" si="26"/>
        <v>0</v>
      </c>
      <c r="K403" s="103" t="s">
        <v>257</v>
      </c>
      <c r="M403" s="14"/>
    </row>
    <row r="404" spans="1:13" s="1" customFormat="1" ht="15" customHeight="1" x14ac:dyDescent="0.2">
      <c r="A404" s="98"/>
      <c r="B404" s="483">
        <f t="shared" si="27"/>
        <v>4</v>
      </c>
      <c r="C404" s="487" t="s">
        <v>173</v>
      </c>
      <c r="D404" s="742"/>
      <c r="E404" s="727"/>
      <c r="F404" s="500"/>
      <c r="G404" s="464" t="s">
        <v>152</v>
      </c>
      <c r="H404" s="488">
        <v>0.191</v>
      </c>
      <c r="I404" s="10" t="s">
        <v>153</v>
      </c>
      <c r="J404" s="184">
        <f t="shared" si="26"/>
        <v>0</v>
      </c>
      <c r="K404" s="103" t="s">
        <v>258</v>
      </c>
      <c r="M404" s="14"/>
    </row>
    <row r="405" spans="1:13" s="1" customFormat="1" ht="15" customHeight="1" x14ac:dyDescent="0.2">
      <c r="A405" s="98"/>
      <c r="B405" s="483">
        <f t="shared" si="27"/>
        <v>5</v>
      </c>
      <c r="C405" s="487" t="s">
        <v>175</v>
      </c>
      <c r="D405" s="742"/>
      <c r="E405" s="727"/>
      <c r="F405" s="500"/>
      <c r="G405" s="464" t="s">
        <v>152</v>
      </c>
      <c r="H405" s="488">
        <v>0.216</v>
      </c>
      <c r="I405" s="10" t="s">
        <v>153</v>
      </c>
      <c r="J405" s="184">
        <f t="shared" si="26"/>
        <v>0</v>
      </c>
      <c r="K405" s="103" t="s">
        <v>259</v>
      </c>
      <c r="M405" s="14"/>
    </row>
    <row r="406" spans="1:13" s="1" customFormat="1" ht="15" customHeight="1" x14ac:dyDescent="0.2">
      <c r="A406" s="98"/>
      <c r="B406" s="483">
        <f t="shared" si="27"/>
        <v>6</v>
      </c>
      <c r="C406" s="487" t="s">
        <v>196</v>
      </c>
      <c r="D406" s="742"/>
      <c r="E406" s="727"/>
      <c r="F406" s="500"/>
      <c r="G406" s="464" t="s">
        <v>152</v>
      </c>
      <c r="H406" s="488">
        <v>0.245</v>
      </c>
      <c r="I406" s="10" t="s">
        <v>153</v>
      </c>
      <c r="J406" s="184">
        <f>ROUND(F406*H406,0)</f>
        <v>0</v>
      </c>
      <c r="K406" s="103" t="s">
        <v>260</v>
      </c>
      <c r="M406" s="14"/>
    </row>
    <row r="407" spans="1:13" s="1" customFormat="1" ht="15" customHeight="1" x14ac:dyDescent="0.2">
      <c r="A407" s="98"/>
      <c r="B407" s="483">
        <f t="shared" si="27"/>
        <v>7</v>
      </c>
      <c r="C407" s="487" t="s">
        <v>197</v>
      </c>
      <c r="D407" s="742"/>
      <c r="E407" s="727"/>
      <c r="F407" s="500"/>
      <c r="G407" s="464" t="s">
        <v>152</v>
      </c>
      <c r="H407" s="488">
        <v>0.27300000000000002</v>
      </c>
      <c r="I407" s="10" t="s">
        <v>153</v>
      </c>
      <c r="J407" s="184">
        <f>ROUND(F407*H407,0)</f>
        <v>0</v>
      </c>
      <c r="K407" s="103" t="s">
        <v>261</v>
      </c>
      <c r="M407" s="14"/>
    </row>
    <row r="408" spans="1:13" s="1" customFormat="1" ht="15" customHeight="1" x14ac:dyDescent="0.2">
      <c r="A408" s="98"/>
      <c r="B408" s="483">
        <f t="shared" si="27"/>
        <v>8</v>
      </c>
      <c r="C408" s="487" t="s">
        <v>213</v>
      </c>
      <c r="D408" s="742"/>
      <c r="E408" s="727"/>
      <c r="F408" s="500"/>
      <c r="G408" s="464" t="s">
        <v>152</v>
      </c>
      <c r="H408" s="488">
        <v>0.30099999999999999</v>
      </c>
      <c r="I408" s="10" t="s">
        <v>153</v>
      </c>
      <c r="J408" s="184">
        <f>ROUND(F408*H408,0)</f>
        <v>0</v>
      </c>
      <c r="K408" s="103" t="s">
        <v>314</v>
      </c>
      <c r="M408" s="14"/>
    </row>
    <row r="409" spans="1:13" s="1" customFormat="1" ht="15" customHeight="1" x14ac:dyDescent="0.2">
      <c r="A409" s="98"/>
      <c r="B409" s="483">
        <f t="shared" si="27"/>
        <v>9</v>
      </c>
      <c r="C409" s="487" t="s">
        <v>215</v>
      </c>
      <c r="D409" s="742"/>
      <c r="E409" s="727"/>
      <c r="F409" s="500"/>
      <c r="G409" s="464" t="s">
        <v>152</v>
      </c>
      <c r="H409" s="488">
        <v>0.32900000000000001</v>
      </c>
      <c r="I409" s="10" t="s">
        <v>153</v>
      </c>
      <c r="J409" s="184">
        <f t="shared" si="26"/>
        <v>0</v>
      </c>
      <c r="K409" s="103" t="s">
        <v>501</v>
      </c>
      <c r="M409" s="14"/>
    </row>
    <row r="410" spans="1:13" s="1" customFormat="1" ht="15" customHeight="1" x14ac:dyDescent="0.2">
      <c r="A410" s="98"/>
      <c r="B410" s="483">
        <f t="shared" si="27"/>
        <v>10</v>
      </c>
      <c r="C410" s="487" t="s">
        <v>216</v>
      </c>
      <c r="D410" s="742"/>
      <c r="E410" s="727"/>
      <c r="F410" s="500"/>
      <c r="G410" s="464" t="s">
        <v>152</v>
      </c>
      <c r="H410" s="488">
        <v>0.35499999999999998</v>
      </c>
      <c r="I410" s="10" t="s">
        <v>153</v>
      </c>
      <c r="J410" s="184">
        <f t="shared" si="26"/>
        <v>0</v>
      </c>
      <c r="K410" s="103" t="s">
        <v>502</v>
      </c>
      <c r="M410" s="14"/>
    </row>
    <row r="411" spans="1:13" s="1" customFormat="1" ht="15" customHeight="1" x14ac:dyDescent="0.2">
      <c r="A411" s="98"/>
      <c r="B411" s="483">
        <f t="shared" si="27"/>
        <v>11</v>
      </c>
      <c r="C411" s="487" t="s">
        <v>218</v>
      </c>
      <c r="D411" s="742"/>
      <c r="E411" s="727"/>
      <c r="F411" s="500"/>
      <c r="G411" s="464" t="s">
        <v>152</v>
      </c>
      <c r="H411" s="488">
        <v>0.38100000000000001</v>
      </c>
      <c r="I411" s="10" t="s">
        <v>153</v>
      </c>
      <c r="J411" s="184">
        <f t="shared" si="26"/>
        <v>0</v>
      </c>
      <c r="K411" s="103" t="s">
        <v>503</v>
      </c>
      <c r="M411" s="14"/>
    </row>
    <row r="412" spans="1:13" s="1" customFormat="1" ht="15" customHeight="1" x14ac:dyDescent="0.2">
      <c r="A412" s="98"/>
      <c r="B412" s="483">
        <f>B411+1</f>
        <v>12</v>
      </c>
      <c r="C412" s="487" t="s">
        <v>220</v>
      </c>
      <c r="D412" s="742"/>
      <c r="E412" s="727"/>
      <c r="F412" s="467"/>
      <c r="G412" s="464" t="s">
        <v>152</v>
      </c>
      <c r="H412" s="488">
        <v>0.40699999999999997</v>
      </c>
      <c r="I412" s="469" t="s">
        <v>153</v>
      </c>
      <c r="J412" s="470">
        <f t="shared" si="26"/>
        <v>0</v>
      </c>
      <c r="K412" s="103" t="s">
        <v>504</v>
      </c>
      <c r="M412" s="14"/>
    </row>
    <row r="413" spans="1:13" s="1" customFormat="1" ht="15" customHeight="1" x14ac:dyDescent="0.2">
      <c r="A413" s="98"/>
      <c r="B413" s="483">
        <f t="shared" ref="B413:B419" si="28">B412+1</f>
        <v>13</v>
      </c>
      <c r="C413" s="487" t="s">
        <v>222</v>
      </c>
      <c r="D413" s="742"/>
      <c r="E413" s="727"/>
      <c r="F413" s="467"/>
      <c r="G413" s="464" t="s">
        <v>152</v>
      </c>
      <c r="H413" s="488">
        <v>0.432</v>
      </c>
      <c r="I413" s="469" t="s">
        <v>153</v>
      </c>
      <c r="J413" s="470">
        <f t="shared" si="26"/>
        <v>0</v>
      </c>
      <c r="K413" s="103" t="s">
        <v>505</v>
      </c>
      <c r="M413" s="14"/>
    </row>
    <row r="414" spans="1:13" s="1" customFormat="1" ht="15" customHeight="1" x14ac:dyDescent="0.2">
      <c r="A414" s="98"/>
      <c r="B414" s="483">
        <f t="shared" si="28"/>
        <v>14</v>
      </c>
      <c r="C414" s="487" t="s">
        <v>650</v>
      </c>
      <c r="D414" s="742"/>
      <c r="E414" s="727"/>
      <c r="F414" s="467"/>
      <c r="G414" s="464" t="s">
        <v>152</v>
      </c>
      <c r="H414" s="488">
        <v>0.45900000000000002</v>
      </c>
      <c r="I414" s="469" t="s">
        <v>153</v>
      </c>
      <c r="J414" s="470">
        <f t="shared" si="26"/>
        <v>0</v>
      </c>
      <c r="K414" s="103" t="s">
        <v>506</v>
      </c>
      <c r="M414" s="14"/>
    </row>
    <row r="415" spans="1:13" s="1" customFormat="1" ht="15" customHeight="1" x14ac:dyDescent="0.2">
      <c r="A415" s="98"/>
      <c r="B415" s="483">
        <f t="shared" si="28"/>
        <v>15</v>
      </c>
      <c r="C415" s="487" t="s">
        <v>226</v>
      </c>
      <c r="D415" s="742"/>
      <c r="E415" s="727"/>
      <c r="F415" s="467"/>
      <c r="G415" s="464" t="s">
        <v>152</v>
      </c>
      <c r="H415" s="488">
        <v>0.48</v>
      </c>
      <c r="I415" s="469" t="s">
        <v>153</v>
      </c>
      <c r="J415" s="470">
        <f t="shared" si="26"/>
        <v>0</v>
      </c>
      <c r="K415" s="103" t="s">
        <v>507</v>
      </c>
      <c r="M415" s="14"/>
    </row>
    <row r="416" spans="1:13" s="1" customFormat="1" ht="15" customHeight="1" x14ac:dyDescent="0.2">
      <c r="A416" s="98"/>
      <c r="B416" s="483">
        <f t="shared" si="28"/>
        <v>16</v>
      </c>
      <c r="C416" s="487" t="s">
        <v>228</v>
      </c>
      <c r="D416" s="742"/>
      <c r="E416" s="727"/>
      <c r="F416" s="467"/>
      <c r="G416" s="464" t="s">
        <v>152</v>
      </c>
      <c r="H416" s="488">
        <v>0.5</v>
      </c>
      <c r="I416" s="469" t="s">
        <v>153</v>
      </c>
      <c r="J416" s="470">
        <f>ROUND(F416*H416,0)</f>
        <v>0</v>
      </c>
      <c r="K416" s="103" t="s">
        <v>508</v>
      </c>
      <c r="M416" s="14"/>
    </row>
    <row r="417" spans="1:13" s="1" customFormat="1" ht="15" customHeight="1" x14ac:dyDescent="0.2">
      <c r="A417" s="98"/>
      <c r="B417" s="483">
        <f t="shared" si="28"/>
        <v>17</v>
      </c>
      <c r="C417" s="487" t="s">
        <v>230</v>
      </c>
      <c r="D417" s="742"/>
      <c r="E417" s="727"/>
      <c r="F417" s="467"/>
      <c r="G417" s="464" t="s">
        <v>152</v>
      </c>
      <c r="H417" s="488">
        <v>0.5</v>
      </c>
      <c r="I417" s="469" t="s">
        <v>153</v>
      </c>
      <c r="J417" s="470">
        <f>ROUND(F417*H417,0)</f>
        <v>0</v>
      </c>
      <c r="K417" s="103" t="s">
        <v>509</v>
      </c>
      <c r="M417" s="14"/>
    </row>
    <row r="418" spans="1:13" s="1" customFormat="1" ht="15" customHeight="1" x14ac:dyDescent="0.2">
      <c r="A418" s="98"/>
      <c r="B418" s="483">
        <f t="shared" si="28"/>
        <v>18</v>
      </c>
      <c r="C418" s="487" t="s">
        <v>232</v>
      </c>
      <c r="D418" s="742"/>
      <c r="E418" s="727"/>
      <c r="F418" s="467"/>
      <c r="G418" s="464" t="s">
        <v>152</v>
      </c>
      <c r="H418" s="488">
        <v>0.5</v>
      </c>
      <c r="I418" s="469" t="s">
        <v>153</v>
      </c>
      <c r="J418" s="470">
        <f>ROUND(F418*H418,0)</f>
        <v>0</v>
      </c>
      <c r="K418" s="103" t="s">
        <v>510</v>
      </c>
      <c r="M418" s="14"/>
    </row>
    <row r="419" spans="1:13" s="1" customFormat="1" ht="15" customHeight="1" thickBot="1" x14ac:dyDescent="0.25">
      <c r="A419" s="98"/>
      <c r="B419" s="483">
        <f t="shared" si="28"/>
        <v>19</v>
      </c>
      <c r="C419" s="487" t="s">
        <v>1136</v>
      </c>
      <c r="D419" s="742"/>
      <c r="E419" s="727"/>
      <c r="F419" s="467"/>
      <c r="G419" s="464" t="s">
        <v>152</v>
      </c>
      <c r="H419" s="488">
        <v>0.5</v>
      </c>
      <c r="I419" s="469" t="s">
        <v>153</v>
      </c>
      <c r="J419" s="470">
        <f>ROUND(F419*H419,0)</f>
        <v>0</v>
      </c>
      <c r="K419" s="103" t="s">
        <v>290</v>
      </c>
    </row>
    <row r="420" spans="1:13" s="1" customFormat="1" ht="15" customHeight="1" x14ac:dyDescent="0.2">
      <c r="A420" s="98"/>
      <c r="B420" s="103"/>
      <c r="C420" s="104"/>
      <c r="D420" s="103"/>
      <c r="E420" s="103"/>
      <c r="F420" s="62"/>
      <c r="G420" s="104"/>
      <c r="H420" s="734" t="s">
        <v>664</v>
      </c>
      <c r="I420" s="735"/>
      <c r="J420" s="167"/>
      <c r="K420" s="103"/>
    </row>
    <row r="421" spans="1:13" s="1" customFormat="1" ht="15" customHeight="1" thickBot="1" x14ac:dyDescent="0.25">
      <c r="A421" s="98"/>
      <c r="B421" s="103"/>
      <c r="C421" s="103"/>
      <c r="D421" s="103"/>
      <c r="E421" s="103"/>
      <c r="F421" s="62"/>
      <c r="G421" s="103"/>
      <c r="H421" s="736" t="s">
        <v>163</v>
      </c>
      <c r="I421" s="737"/>
      <c r="J421" s="183">
        <f>SUM(J401:J419)</f>
        <v>0</v>
      </c>
      <c r="K421" s="103" t="s">
        <v>749</v>
      </c>
      <c r="L421" s="1" t="s">
        <v>152</v>
      </c>
    </row>
    <row r="422" spans="1:13" s="1" customFormat="1" ht="15" customHeight="1" x14ac:dyDescent="0.2">
      <c r="A422" s="98"/>
      <c r="B422" s="103"/>
      <c r="C422" s="103"/>
      <c r="D422" s="103"/>
      <c r="E422" s="103"/>
      <c r="F422" s="57"/>
      <c r="G422" s="103"/>
      <c r="H422" s="104"/>
      <c r="I422" s="104"/>
      <c r="J422" s="57"/>
      <c r="K422" s="103"/>
    </row>
    <row r="423" spans="1:13" ht="15" customHeight="1" x14ac:dyDescent="0.2">
      <c r="A423" s="97">
        <f>A397+1</f>
        <v>26</v>
      </c>
      <c r="B423" s="98" t="s">
        <v>811</v>
      </c>
      <c r="C423" s="94"/>
      <c r="D423" s="94"/>
      <c r="E423" s="94"/>
      <c r="F423" s="108"/>
      <c r="G423" s="94"/>
      <c r="H423" s="94"/>
      <c r="I423" s="94"/>
      <c r="J423" s="108"/>
      <c r="K423" s="94"/>
    </row>
    <row r="424" spans="1:13" ht="15" customHeight="1" x14ac:dyDescent="0.2">
      <c r="A424" s="99"/>
      <c r="B424" s="94"/>
      <c r="C424" s="94"/>
      <c r="D424" s="94"/>
      <c r="E424" s="94"/>
      <c r="F424" s="108"/>
      <c r="G424" s="94"/>
      <c r="H424" s="94"/>
      <c r="I424" s="94"/>
      <c r="J424" s="108"/>
      <c r="K424" s="94"/>
    </row>
    <row r="425" spans="1:13" ht="15" customHeight="1" x14ac:dyDescent="0.2">
      <c r="A425" s="99"/>
      <c r="B425" s="874" t="s">
        <v>531</v>
      </c>
      <c r="C425" s="875"/>
      <c r="D425" s="874" t="s">
        <v>147</v>
      </c>
      <c r="E425" s="875"/>
      <c r="F425" s="491" t="s">
        <v>302</v>
      </c>
      <c r="G425" s="490"/>
      <c r="H425" s="490" t="s">
        <v>149</v>
      </c>
      <c r="I425" s="490"/>
      <c r="J425" s="491" t="s">
        <v>8</v>
      </c>
      <c r="K425" s="103"/>
    </row>
    <row r="426" spans="1:13" ht="15" customHeight="1" x14ac:dyDescent="0.2">
      <c r="A426" s="99"/>
      <c r="B426" s="147"/>
      <c r="C426" s="250"/>
      <c r="D426" s="347"/>
      <c r="E426" s="348"/>
      <c r="F426" s="109"/>
      <c r="G426" s="134"/>
      <c r="H426" s="134"/>
      <c r="I426" s="134"/>
      <c r="J426" s="162" t="s">
        <v>150</v>
      </c>
      <c r="K426" s="103"/>
    </row>
    <row r="427" spans="1:13" s="1" customFormat="1" ht="15" customHeight="1" x14ac:dyDescent="0.2">
      <c r="A427" s="98"/>
      <c r="B427" s="483">
        <v>1</v>
      </c>
      <c r="C427" s="487" t="s">
        <v>161</v>
      </c>
      <c r="D427" s="742"/>
      <c r="E427" s="727"/>
      <c r="F427" s="467"/>
      <c r="G427" s="464" t="s">
        <v>152</v>
      </c>
      <c r="H427" s="488">
        <v>0.22800000000000001</v>
      </c>
      <c r="I427" s="494" t="s">
        <v>153</v>
      </c>
      <c r="J427" s="470">
        <f t="shared" ref="J427:J443" si="29">ROUND(F427*H427,0)</f>
        <v>0</v>
      </c>
      <c r="K427" s="103" t="s">
        <v>154</v>
      </c>
    </row>
    <row r="428" spans="1:13" s="1" customFormat="1" ht="15" customHeight="1" x14ac:dyDescent="0.2">
      <c r="A428" s="98"/>
      <c r="B428" s="483">
        <f t="shared" ref="B428:B435" si="30">B427+1</f>
        <v>2</v>
      </c>
      <c r="C428" s="487" t="s">
        <v>173</v>
      </c>
      <c r="D428" s="742"/>
      <c r="E428" s="727"/>
      <c r="F428" s="467"/>
      <c r="G428" s="464" t="s">
        <v>152</v>
      </c>
      <c r="H428" s="488">
        <v>0.26700000000000002</v>
      </c>
      <c r="I428" s="494" t="s">
        <v>153</v>
      </c>
      <c r="J428" s="470">
        <f t="shared" si="29"/>
        <v>0</v>
      </c>
      <c r="K428" s="103" t="s">
        <v>184</v>
      </c>
    </row>
    <row r="429" spans="1:13" s="1" customFormat="1" ht="15" customHeight="1" x14ac:dyDescent="0.2">
      <c r="A429" s="98"/>
      <c r="B429" s="483">
        <f t="shared" si="30"/>
        <v>3</v>
      </c>
      <c r="C429" s="487" t="s">
        <v>175</v>
      </c>
      <c r="D429" s="742"/>
      <c r="E429" s="727"/>
      <c r="F429" s="467"/>
      <c r="G429" s="464" t="s">
        <v>152</v>
      </c>
      <c r="H429" s="488">
        <v>0.30199999999999999</v>
      </c>
      <c r="I429" s="494" t="s">
        <v>153</v>
      </c>
      <c r="J429" s="470">
        <f t="shared" si="29"/>
        <v>0</v>
      </c>
      <c r="K429" s="103" t="s">
        <v>257</v>
      </c>
    </row>
    <row r="430" spans="1:13" s="1" customFormat="1" ht="15" customHeight="1" x14ac:dyDescent="0.2">
      <c r="A430" s="98"/>
      <c r="B430" s="483">
        <f t="shared" si="30"/>
        <v>4</v>
      </c>
      <c r="C430" s="487" t="s">
        <v>196</v>
      </c>
      <c r="D430" s="742"/>
      <c r="E430" s="727"/>
      <c r="F430" s="467"/>
      <c r="G430" s="464" t="s">
        <v>152</v>
      </c>
      <c r="H430" s="488">
        <v>0.34300000000000003</v>
      </c>
      <c r="I430" s="494" t="s">
        <v>153</v>
      </c>
      <c r="J430" s="470">
        <f t="shared" si="29"/>
        <v>0</v>
      </c>
      <c r="K430" s="103" t="s">
        <v>258</v>
      </c>
    </row>
    <row r="431" spans="1:13" s="1" customFormat="1" ht="15" customHeight="1" x14ac:dyDescent="0.2">
      <c r="A431" s="98"/>
      <c r="B431" s="483">
        <f t="shared" si="30"/>
        <v>5</v>
      </c>
      <c r="C431" s="487" t="s">
        <v>197</v>
      </c>
      <c r="D431" s="742"/>
      <c r="E431" s="727"/>
      <c r="F431" s="467"/>
      <c r="G431" s="464" t="s">
        <v>152</v>
      </c>
      <c r="H431" s="488">
        <v>0.38300000000000001</v>
      </c>
      <c r="I431" s="494" t="s">
        <v>153</v>
      </c>
      <c r="J431" s="136">
        <f t="shared" si="29"/>
        <v>0</v>
      </c>
      <c r="K431" s="103" t="s">
        <v>259</v>
      </c>
    </row>
    <row r="432" spans="1:13" s="1" customFormat="1" ht="15" customHeight="1" x14ac:dyDescent="0.2">
      <c r="A432" s="98"/>
      <c r="B432" s="483">
        <f t="shared" si="30"/>
        <v>6</v>
      </c>
      <c r="C432" s="487" t="s">
        <v>213</v>
      </c>
      <c r="D432" s="742"/>
      <c r="E432" s="727"/>
      <c r="F432" s="467"/>
      <c r="G432" s="464" t="s">
        <v>152</v>
      </c>
      <c r="H432" s="488">
        <v>0.42099999999999999</v>
      </c>
      <c r="I432" s="494" t="s">
        <v>153</v>
      </c>
      <c r="J432" s="470">
        <f>ROUND(F432*H432,0)</f>
        <v>0</v>
      </c>
      <c r="K432" s="103" t="s">
        <v>260</v>
      </c>
    </row>
    <row r="433" spans="1:12" s="1" customFormat="1" ht="15" customHeight="1" x14ac:dyDescent="0.2">
      <c r="A433" s="98"/>
      <c r="B433" s="483">
        <f t="shared" si="30"/>
        <v>7</v>
      </c>
      <c r="C433" s="487" t="s">
        <v>215</v>
      </c>
      <c r="D433" s="742"/>
      <c r="E433" s="727"/>
      <c r="F433" s="467"/>
      <c r="G433" s="464" t="s">
        <v>152</v>
      </c>
      <c r="H433" s="488">
        <v>0.46</v>
      </c>
      <c r="I433" s="494" t="s">
        <v>153</v>
      </c>
      <c r="J433" s="486">
        <f t="shared" si="29"/>
        <v>0</v>
      </c>
      <c r="K433" s="103" t="s">
        <v>261</v>
      </c>
    </row>
    <row r="434" spans="1:12" s="1" customFormat="1" ht="15" customHeight="1" x14ac:dyDescent="0.2">
      <c r="A434" s="98"/>
      <c r="B434" s="483">
        <f t="shared" si="30"/>
        <v>8</v>
      </c>
      <c r="C434" s="487" t="s">
        <v>216</v>
      </c>
      <c r="D434" s="742"/>
      <c r="E434" s="727"/>
      <c r="F434" s="467"/>
      <c r="G434" s="464" t="s">
        <v>152</v>
      </c>
      <c r="H434" s="488">
        <v>0.497</v>
      </c>
      <c r="I434" s="494" t="s">
        <v>153</v>
      </c>
      <c r="J434" s="486">
        <f t="shared" si="29"/>
        <v>0</v>
      </c>
      <c r="K434" s="103" t="s">
        <v>314</v>
      </c>
    </row>
    <row r="435" spans="1:12" s="1" customFormat="1" ht="15" customHeight="1" x14ac:dyDescent="0.2">
      <c r="A435" s="98"/>
      <c r="B435" s="483">
        <f t="shared" si="30"/>
        <v>9</v>
      </c>
      <c r="C435" s="487" t="s">
        <v>218</v>
      </c>
      <c r="D435" s="742"/>
      <c r="E435" s="727"/>
      <c r="F435" s="467"/>
      <c r="G435" s="464" t="s">
        <v>152</v>
      </c>
      <c r="H435" s="488">
        <v>0.53300000000000003</v>
      </c>
      <c r="I435" s="494" t="s">
        <v>153</v>
      </c>
      <c r="J435" s="486">
        <f t="shared" si="29"/>
        <v>0</v>
      </c>
      <c r="K435" s="103" t="s">
        <v>501</v>
      </c>
    </row>
    <row r="436" spans="1:12" s="1" customFormat="1" ht="15" customHeight="1" x14ac:dyDescent="0.2">
      <c r="A436" s="98"/>
      <c r="B436" s="483">
        <f>B435+1</f>
        <v>10</v>
      </c>
      <c r="C436" s="487" t="s">
        <v>220</v>
      </c>
      <c r="D436" s="742"/>
      <c r="E436" s="727"/>
      <c r="F436" s="467"/>
      <c r="G436" s="464" t="s">
        <v>152</v>
      </c>
      <c r="H436" s="156">
        <v>0.56999999999999995</v>
      </c>
      <c r="I436" s="469" t="s">
        <v>153</v>
      </c>
      <c r="J436" s="470">
        <f t="shared" si="29"/>
        <v>0</v>
      </c>
      <c r="K436" s="103" t="s">
        <v>502</v>
      </c>
    </row>
    <row r="437" spans="1:12" s="1" customFormat="1" ht="15" customHeight="1" x14ac:dyDescent="0.2">
      <c r="A437" s="98"/>
      <c r="B437" s="483">
        <f t="shared" ref="B437:B443" si="31">B436+1</f>
        <v>11</v>
      </c>
      <c r="C437" s="487" t="s">
        <v>222</v>
      </c>
      <c r="D437" s="742"/>
      <c r="E437" s="727"/>
      <c r="F437" s="467"/>
      <c r="G437" s="464" t="s">
        <v>152</v>
      </c>
      <c r="H437" s="488">
        <v>0.60499999999999998</v>
      </c>
      <c r="I437" s="469" t="s">
        <v>153</v>
      </c>
      <c r="J437" s="470">
        <f t="shared" si="29"/>
        <v>0</v>
      </c>
      <c r="K437" s="103" t="s">
        <v>503</v>
      </c>
    </row>
    <row r="438" spans="1:12" s="1" customFormat="1" ht="15" customHeight="1" x14ac:dyDescent="0.2">
      <c r="A438" s="98"/>
      <c r="B438" s="483">
        <f t="shared" si="31"/>
        <v>12</v>
      </c>
      <c r="C438" s="487" t="s">
        <v>650</v>
      </c>
      <c r="D438" s="742"/>
      <c r="E438" s="727"/>
      <c r="F438" s="467"/>
      <c r="G438" s="464" t="s">
        <v>152</v>
      </c>
      <c r="H438" s="287">
        <v>0.64200000000000002</v>
      </c>
      <c r="I438" s="469" t="s">
        <v>153</v>
      </c>
      <c r="J438" s="470">
        <f t="shared" si="29"/>
        <v>0</v>
      </c>
      <c r="K438" s="103" t="s">
        <v>504</v>
      </c>
    </row>
    <row r="439" spans="1:12" s="1" customFormat="1" ht="15" customHeight="1" x14ac:dyDescent="0.2">
      <c r="A439" s="98"/>
      <c r="B439" s="483">
        <f t="shared" si="31"/>
        <v>13</v>
      </c>
      <c r="C439" s="487" t="s">
        <v>226</v>
      </c>
      <c r="D439" s="742"/>
      <c r="E439" s="727"/>
      <c r="F439" s="467"/>
      <c r="G439" s="464" t="s">
        <v>152</v>
      </c>
      <c r="H439" s="488">
        <v>0.67100000000000004</v>
      </c>
      <c r="I439" s="469" t="s">
        <v>153</v>
      </c>
      <c r="J439" s="470">
        <f t="shared" si="29"/>
        <v>0</v>
      </c>
      <c r="K439" s="103" t="s">
        <v>505</v>
      </c>
    </row>
    <row r="440" spans="1:12" s="1" customFormat="1" ht="15" customHeight="1" x14ac:dyDescent="0.2">
      <c r="A440" s="98"/>
      <c r="B440" s="483">
        <f t="shared" si="31"/>
        <v>14</v>
      </c>
      <c r="C440" s="487" t="s">
        <v>228</v>
      </c>
      <c r="D440" s="742"/>
      <c r="E440" s="727"/>
      <c r="F440" s="467"/>
      <c r="G440" s="464" t="s">
        <v>152</v>
      </c>
      <c r="H440" s="287">
        <v>0.7</v>
      </c>
      <c r="I440" s="469" t="s">
        <v>153</v>
      </c>
      <c r="J440" s="470">
        <f t="shared" si="29"/>
        <v>0</v>
      </c>
      <c r="K440" s="103" t="s">
        <v>506</v>
      </c>
    </row>
    <row r="441" spans="1:12" s="1" customFormat="1" ht="15" customHeight="1" x14ac:dyDescent="0.2">
      <c r="A441" s="98"/>
      <c r="B441" s="483">
        <f t="shared" si="31"/>
        <v>15</v>
      </c>
      <c r="C441" s="487" t="s">
        <v>230</v>
      </c>
      <c r="D441" s="742"/>
      <c r="E441" s="727"/>
      <c r="F441" s="467"/>
      <c r="G441" s="464" t="s">
        <v>152</v>
      </c>
      <c r="H441" s="495">
        <v>0.7</v>
      </c>
      <c r="I441" s="469" t="s">
        <v>153</v>
      </c>
      <c r="J441" s="470">
        <f t="shared" si="29"/>
        <v>0</v>
      </c>
      <c r="K441" s="103" t="s">
        <v>507</v>
      </c>
    </row>
    <row r="442" spans="1:12" s="1" customFormat="1" ht="15" customHeight="1" x14ac:dyDescent="0.2">
      <c r="A442" s="98"/>
      <c r="B442" s="483">
        <f t="shared" si="31"/>
        <v>16</v>
      </c>
      <c r="C442" s="487" t="s">
        <v>232</v>
      </c>
      <c r="D442" s="742"/>
      <c r="E442" s="727"/>
      <c r="F442" s="467"/>
      <c r="G442" s="464" t="s">
        <v>152</v>
      </c>
      <c r="H442" s="495">
        <v>0.7</v>
      </c>
      <c r="I442" s="469" t="s">
        <v>153</v>
      </c>
      <c r="J442" s="470">
        <f t="shared" si="29"/>
        <v>0</v>
      </c>
      <c r="K442" s="103" t="s">
        <v>508</v>
      </c>
    </row>
    <row r="443" spans="1:12" s="1" customFormat="1" ht="15" customHeight="1" thickBot="1" x14ac:dyDescent="0.25">
      <c r="A443" s="98"/>
      <c r="B443" s="483">
        <f t="shared" si="31"/>
        <v>17</v>
      </c>
      <c r="C443" s="487" t="s">
        <v>1136</v>
      </c>
      <c r="D443" s="742"/>
      <c r="E443" s="727"/>
      <c r="F443" s="467"/>
      <c r="G443" s="464" t="s">
        <v>152</v>
      </c>
      <c r="H443" s="495">
        <v>0.7</v>
      </c>
      <c r="I443" s="469" t="s">
        <v>153</v>
      </c>
      <c r="J443" s="470">
        <f t="shared" si="29"/>
        <v>0</v>
      </c>
      <c r="K443" s="103" t="s">
        <v>509</v>
      </c>
    </row>
    <row r="444" spans="1:12" s="1" customFormat="1" ht="15" customHeight="1" x14ac:dyDescent="0.2">
      <c r="A444" s="98"/>
      <c r="B444" s="103"/>
      <c r="C444" s="104"/>
      <c r="D444" s="103"/>
      <c r="E444" s="103"/>
      <c r="F444" s="62"/>
      <c r="G444" s="104"/>
      <c r="H444" s="734" t="s">
        <v>1215</v>
      </c>
      <c r="I444" s="735"/>
      <c r="J444" s="167"/>
      <c r="K444" s="103"/>
    </row>
    <row r="445" spans="1:12" s="1" customFormat="1" ht="15" customHeight="1" thickBot="1" x14ac:dyDescent="0.25">
      <c r="A445" s="98"/>
      <c r="B445" s="103"/>
      <c r="C445" s="103"/>
      <c r="D445" s="103"/>
      <c r="E445" s="103"/>
      <c r="F445" s="62"/>
      <c r="G445" s="103"/>
      <c r="H445" s="736" t="s">
        <v>163</v>
      </c>
      <c r="I445" s="737"/>
      <c r="J445" s="183">
        <f>SUM(J427:J443)</f>
        <v>0</v>
      </c>
      <c r="K445" s="103" t="s">
        <v>755</v>
      </c>
      <c r="L445" s="1" t="s">
        <v>152</v>
      </c>
    </row>
    <row r="446" spans="1:12" ht="15" customHeight="1" x14ac:dyDescent="0.2">
      <c r="A446" s="98"/>
      <c r="B446" s="103"/>
      <c r="C446" s="103"/>
      <c r="D446" s="103"/>
      <c r="E446" s="103"/>
      <c r="F446" s="57"/>
      <c r="G446" s="103"/>
      <c r="H446" s="104"/>
      <c r="I446" s="104"/>
      <c r="J446" s="57"/>
      <c r="K446" s="103"/>
      <c r="L446" s="1"/>
    </row>
    <row r="447" spans="1:12" ht="15" customHeight="1" x14ac:dyDescent="0.2">
      <c r="A447" s="97">
        <f>A423+1</f>
        <v>27</v>
      </c>
      <c r="B447" s="98" t="s">
        <v>812</v>
      </c>
      <c r="C447" s="94"/>
      <c r="D447" s="94"/>
      <c r="E447" s="94"/>
      <c r="F447" s="163"/>
      <c r="G447" s="94"/>
      <c r="H447" s="164"/>
      <c r="I447" s="94"/>
      <c r="J447" s="163"/>
      <c r="K447" s="94"/>
    </row>
    <row r="448" spans="1:12" ht="15" customHeight="1" x14ac:dyDescent="0.2">
      <c r="A448" s="97"/>
      <c r="B448" s="98" t="s">
        <v>813</v>
      </c>
      <c r="C448" s="94"/>
      <c r="D448" s="94"/>
      <c r="E448" s="94"/>
      <c r="F448" s="163"/>
      <c r="G448" s="94"/>
      <c r="H448" s="164"/>
      <c r="I448" s="94"/>
      <c r="J448" s="163"/>
      <c r="K448" s="94"/>
    </row>
    <row r="449" spans="1:12" ht="15" customHeight="1" x14ac:dyDescent="0.2">
      <c r="A449" s="99"/>
      <c r="B449" s="94"/>
      <c r="C449" s="94"/>
      <c r="D449" s="94"/>
      <c r="E449" s="94"/>
      <c r="F449" s="163"/>
      <c r="G449" s="94"/>
      <c r="H449" s="164"/>
      <c r="I449" s="94"/>
      <c r="J449" s="163"/>
      <c r="K449" s="94"/>
    </row>
    <row r="450" spans="1:12" ht="15" customHeight="1" x14ac:dyDescent="0.2">
      <c r="A450" s="99"/>
      <c r="B450" s="874" t="s">
        <v>531</v>
      </c>
      <c r="C450" s="875"/>
      <c r="D450" s="874" t="s">
        <v>147</v>
      </c>
      <c r="E450" s="875"/>
      <c r="F450" s="498" t="s">
        <v>302</v>
      </c>
      <c r="G450" s="490"/>
      <c r="H450" s="499" t="s">
        <v>149</v>
      </c>
      <c r="I450" s="490"/>
      <c r="J450" s="498" t="s">
        <v>8</v>
      </c>
      <c r="K450" s="103"/>
    </row>
    <row r="451" spans="1:12" s="1" customFormat="1" ht="15" customHeight="1" x14ac:dyDescent="0.2">
      <c r="A451" s="99"/>
      <c r="B451" s="147"/>
      <c r="C451" s="250"/>
      <c r="D451" s="347"/>
      <c r="E451" s="348"/>
      <c r="F451" s="165"/>
      <c r="G451" s="134"/>
      <c r="H451" s="128"/>
      <c r="I451" s="134"/>
      <c r="J451" s="166" t="s">
        <v>150</v>
      </c>
      <c r="K451" s="103"/>
      <c r="L451" s="14"/>
    </row>
    <row r="452" spans="1:12" s="1" customFormat="1" ht="15" customHeight="1" thickBot="1" x14ac:dyDescent="0.25">
      <c r="A452" s="98"/>
      <c r="B452" s="483">
        <v>1</v>
      </c>
      <c r="C452" s="487" t="s">
        <v>220</v>
      </c>
      <c r="D452" s="742"/>
      <c r="E452" s="727"/>
      <c r="F452" s="500"/>
      <c r="G452" s="464" t="s">
        <v>152</v>
      </c>
      <c r="H452" s="495">
        <v>0.56999999999999995</v>
      </c>
      <c r="I452" s="490" t="s">
        <v>153</v>
      </c>
      <c r="J452" s="501">
        <f>ROUND(F452*H452,0)</f>
        <v>0</v>
      </c>
      <c r="K452" s="103"/>
    </row>
    <row r="453" spans="1:12" ht="15" customHeight="1" thickBot="1" x14ac:dyDescent="0.25">
      <c r="A453" s="98"/>
      <c r="B453" s="103"/>
      <c r="C453" s="103"/>
      <c r="D453" s="103"/>
      <c r="E453" s="103"/>
      <c r="F453" s="57"/>
      <c r="G453" s="103"/>
      <c r="H453" s="900" t="s">
        <v>163</v>
      </c>
      <c r="I453" s="901"/>
      <c r="J453" s="173">
        <f>SUM(J452:J452)</f>
        <v>0</v>
      </c>
      <c r="K453" s="103" t="s">
        <v>757</v>
      </c>
      <c r="L453" s="1" t="s">
        <v>152</v>
      </c>
    </row>
    <row r="454" spans="1:12" ht="15" customHeight="1" x14ac:dyDescent="0.2">
      <c r="A454" s="98"/>
      <c r="B454" s="98"/>
      <c r="C454" s="98"/>
      <c r="D454" s="98"/>
      <c r="E454" s="98"/>
      <c r="F454" s="628"/>
      <c r="G454" s="98"/>
      <c r="H454" s="629"/>
      <c r="I454" s="98"/>
      <c r="J454" s="628"/>
      <c r="K454" s="94"/>
    </row>
    <row r="455" spans="1:12" ht="15" customHeight="1" x14ac:dyDescent="0.2">
      <c r="A455" s="97">
        <f>A447+1</f>
        <v>28</v>
      </c>
      <c r="B455" s="98" t="s">
        <v>812</v>
      </c>
      <c r="C455" s="94"/>
      <c r="D455" s="94"/>
      <c r="E455" s="94"/>
      <c r="F455" s="163"/>
      <c r="G455" s="94"/>
      <c r="H455" s="164"/>
      <c r="I455" s="94"/>
      <c r="J455" s="163"/>
      <c r="K455" s="94"/>
    </row>
    <row r="456" spans="1:12" ht="15" customHeight="1" x14ac:dyDescent="0.2">
      <c r="A456" s="97"/>
      <c r="B456" s="98" t="s">
        <v>814</v>
      </c>
      <c r="C456" s="94"/>
      <c r="D456" s="94"/>
      <c r="E456" s="94"/>
      <c r="F456" s="163"/>
      <c r="G456" s="94"/>
      <c r="H456" s="164"/>
      <c r="I456" s="94"/>
      <c r="J456" s="163"/>
      <c r="K456" s="94"/>
    </row>
    <row r="457" spans="1:12" ht="15" customHeight="1" x14ac:dyDescent="0.2">
      <c r="A457" s="99"/>
      <c r="B457" s="94"/>
      <c r="C457" s="94"/>
      <c r="D457" s="94"/>
      <c r="E457" s="94"/>
      <c r="F457" s="163"/>
      <c r="G457" s="94"/>
      <c r="H457" s="164"/>
      <c r="I457" s="94"/>
      <c r="J457" s="163"/>
      <c r="K457" s="94"/>
    </row>
    <row r="458" spans="1:12" ht="15" customHeight="1" x14ac:dyDescent="0.2">
      <c r="A458" s="99"/>
      <c r="B458" s="874" t="s">
        <v>531</v>
      </c>
      <c r="C458" s="875"/>
      <c r="D458" s="874" t="s">
        <v>147</v>
      </c>
      <c r="E458" s="875"/>
      <c r="F458" s="498" t="s">
        <v>302</v>
      </c>
      <c r="G458" s="490"/>
      <c r="H458" s="499" t="s">
        <v>149</v>
      </c>
      <c r="I458" s="490"/>
      <c r="J458" s="498" t="s">
        <v>8</v>
      </c>
      <c r="K458" s="103"/>
    </row>
    <row r="459" spans="1:12" s="1" customFormat="1" ht="15" customHeight="1" x14ac:dyDescent="0.2">
      <c r="A459" s="99"/>
      <c r="B459" s="147"/>
      <c r="C459" s="250"/>
      <c r="D459" s="347"/>
      <c r="E459" s="348"/>
      <c r="F459" s="165"/>
      <c r="G459" s="134"/>
      <c r="H459" s="128"/>
      <c r="I459" s="134"/>
      <c r="J459" s="166" t="s">
        <v>150</v>
      </c>
      <c r="K459" s="103"/>
      <c r="L459" s="14"/>
    </row>
    <row r="460" spans="1:12" s="1" customFormat="1" ht="15" customHeight="1" thickBot="1" x14ac:dyDescent="0.25">
      <c r="A460" s="98"/>
      <c r="B460" s="483">
        <v>1</v>
      </c>
      <c r="C460" s="487" t="s">
        <v>220</v>
      </c>
      <c r="D460" s="742"/>
      <c r="E460" s="727"/>
      <c r="F460" s="500"/>
      <c r="G460" s="464" t="s">
        <v>152</v>
      </c>
      <c r="H460" s="495">
        <v>0.40699999999999997</v>
      </c>
      <c r="I460" s="490" t="s">
        <v>153</v>
      </c>
      <c r="J460" s="501">
        <f>ROUND(F460*H460,0)</f>
        <v>0</v>
      </c>
      <c r="K460" s="103"/>
    </row>
    <row r="461" spans="1:12" ht="15" customHeight="1" thickBot="1" x14ac:dyDescent="0.25">
      <c r="A461" s="98"/>
      <c r="B461" s="103"/>
      <c r="C461" s="103"/>
      <c r="D461" s="103"/>
      <c r="E461" s="103"/>
      <c r="F461" s="57"/>
      <c r="G461" s="103"/>
      <c r="H461" s="900" t="s">
        <v>163</v>
      </c>
      <c r="I461" s="901"/>
      <c r="J461" s="173">
        <f>SUM(J460:J460)</f>
        <v>0</v>
      </c>
      <c r="K461" s="103" t="s">
        <v>759</v>
      </c>
      <c r="L461" s="1" t="s">
        <v>152</v>
      </c>
    </row>
    <row r="462" spans="1:12" ht="15" customHeight="1" x14ac:dyDescent="0.2">
      <c r="A462" s="98"/>
      <c r="B462" s="98"/>
      <c r="C462" s="98"/>
      <c r="D462" s="98"/>
      <c r="E462" s="98"/>
      <c r="F462" s="628"/>
      <c r="G462" s="98"/>
      <c r="H462" s="629"/>
      <c r="I462" s="98"/>
      <c r="J462" s="628"/>
      <c r="K462" s="94"/>
    </row>
    <row r="463" spans="1:12" ht="15" customHeight="1" x14ac:dyDescent="0.2">
      <c r="A463" s="97">
        <f>A455+1</f>
        <v>29</v>
      </c>
      <c r="B463" s="98" t="s">
        <v>815</v>
      </c>
      <c r="C463" s="94"/>
      <c r="D463" s="94"/>
      <c r="E463" s="94"/>
      <c r="F463" s="163"/>
      <c r="G463" s="94"/>
      <c r="H463" s="164"/>
      <c r="I463" s="94"/>
      <c r="J463" s="163"/>
      <c r="K463" s="94"/>
    </row>
    <row r="464" spans="1:12" ht="15" customHeight="1" x14ac:dyDescent="0.2">
      <c r="A464" s="97"/>
      <c r="B464" s="98" t="s">
        <v>816</v>
      </c>
      <c r="C464" s="94"/>
      <c r="D464" s="94"/>
      <c r="E464" s="94"/>
      <c r="F464" s="163"/>
      <c r="G464" s="94"/>
      <c r="H464" s="164"/>
      <c r="I464" s="94"/>
      <c r="J464" s="163"/>
      <c r="K464" s="94"/>
    </row>
    <row r="465" spans="1:12" ht="15" customHeight="1" x14ac:dyDescent="0.2">
      <c r="A465" s="99"/>
      <c r="B465" s="94"/>
      <c r="C465" s="94"/>
      <c r="D465" s="94"/>
      <c r="E465" s="94"/>
      <c r="F465" s="163"/>
      <c r="G465" s="94"/>
      <c r="H465" s="164"/>
      <c r="I465" s="94"/>
      <c r="J465" s="163"/>
      <c r="K465" s="94"/>
    </row>
    <row r="466" spans="1:12" ht="15" customHeight="1" x14ac:dyDescent="0.2">
      <c r="A466" s="99"/>
      <c r="B466" s="874" t="s">
        <v>531</v>
      </c>
      <c r="C466" s="875"/>
      <c r="D466" s="874" t="s">
        <v>147</v>
      </c>
      <c r="E466" s="875"/>
      <c r="F466" s="498" t="s">
        <v>302</v>
      </c>
      <c r="G466" s="490"/>
      <c r="H466" s="499" t="s">
        <v>149</v>
      </c>
      <c r="I466" s="490"/>
      <c r="J466" s="498" t="s">
        <v>8</v>
      </c>
      <c r="K466" s="103"/>
    </row>
    <row r="467" spans="1:12" ht="15" customHeight="1" x14ac:dyDescent="0.2">
      <c r="A467" s="99"/>
      <c r="B467" s="147"/>
      <c r="C467" s="250"/>
      <c r="D467" s="347"/>
      <c r="E467" s="348"/>
      <c r="F467" s="165"/>
      <c r="G467" s="134"/>
      <c r="H467" s="128"/>
      <c r="I467" s="134"/>
      <c r="J467" s="166" t="s">
        <v>150</v>
      </c>
      <c r="K467" s="103"/>
    </row>
    <row r="468" spans="1:12" s="1" customFormat="1" ht="15" customHeight="1" x14ac:dyDescent="0.2">
      <c r="A468" s="98"/>
      <c r="B468" s="483">
        <v>1</v>
      </c>
      <c r="C468" s="487" t="s">
        <v>220</v>
      </c>
      <c r="D468" s="742"/>
      <c r="E468" s="727"/>
      <c r="F468" s="500"/>
      <c r="G468" s="464" t="s">
        <v>152</v>
      </c>
      <c r="H468" s="495">
        <v>0.40699999999999997</v>
      </c>
      <c r="I468" s="485" t="s">
        <v>153</v>
      </c>
      <c r="J468" s="501">
        <f t="shared" ref="J468:J475" si="32">ROUND(F468*H468,0)</f>
        <v>0</v>
      </c>
      <c r="K468" s="103" t="s">
        <v>154</v>
      </c>
    </row>
    <row r="469" spans="1:12" s="1" customFormat="1" ht="15" customHeight="1" x14ac:dyDescent="0.2">
      <c r="A469" s="98"/>
      <c r="B469" s="483">
        <f t="shared" ref="B469:B475" si="33">B468+1</f>
        <v>2</v>
      </c>
      <c r="C469" s="487" t="s">
        <v>222</v>
      </c>
      <c r="D469" s="742"/>
      <c r="E469" s="727"/>
      <c r="F469" s="500"/>
      <c r="G469" s="464" t="s">
        <v>152</v>
      </c>
      <c r="H469" s="495">
        <v>0.432</v>
      </c>
      <c r="I469" s="485" t="s">
        <v>153</v>
      </c>
      <c r="J469" s="501">
        <f t="shared" si="32"/>
        <v>0</v>
      </c>
      <c r="K469" s="103" t="s">
        <v>189</v>
      </c>
    </row>
    <row r="470" spans="1:12" s="1" customFormat="1" ht="15" customHeight="1" x14ac:dyDescent="0.2">
      <c r="A470" s="98"/>
      <c r="B470" s="483">
        <f t="shared" si="33"/>
        <v>3</v>
      </c>
      <c r="C470" s="487" t="s">
        <v>650</v>
      </c>
      <c r="D470" s="742"/>
      <c r="E470" s="727"/>
      <c r="F470" s="500"/>
      <c r="G470" s="464" t="s">
        <v>152</v>
      </c>
      <c r="H470" s="495">
        <v>0.45900000000000002</v>
      </c>
      <c r="I470" s="485" t="s">
        <v>153</v>
      </c>
      <c r="J470" s="501">
        <f t="shared" si="32"/>
        <v>0</v>
      </c>
      <c r="K470" s="103" t="s">
        <v>214</v>
      </c>
    </row>
    <row r="471" spans="1:12" s="1" customFormat="1" ht="15" customHeight="1" x14ac:dyDescent="0.2">
      <c r="A471" s="98"/>
      <c r="B471" s="483">
        <f t="shared" si="33"/>
        <v>4</v>
      </c>
      <c r="C471" s="487" t="s">
        <v>226</v>
      </c>
      <c r="D471" s="742"/>
      <c r="E471" s="727"/>
      <c r="F471" s="500"/>
      <c r="G471" s="464" t="s">
        <v>152</v>
      </c>
      <c r="H471" s="495">
        <v>0.48</v>
      </c>
      <c r="I471" s="485" t="s">
        <v>153</v>
      </c>
      <c r="J471" s="501">
        <f t="shared" si="32"/>
        <v>0</v>
      </c>
      <c r="K471" s="103" t="s">
        <v>198</v>
      </c>
    </row>
    <row r="472" spans="1:12" s="1" customFormat="1" ht="15" customHeight="1" x14ac:dyDescent="0.2">
      <c r="A472" s="98"/>
      <c r="B472" s="483">
        <f t="shared" si="33"/>
        <v>5</v>
      </c>
      <c r="C472" s="487" t="s">
        <v>228</v>
      </c>
      <c r="D472" s="742"/>
      <c r="E472" s="727"/>
      <c r="F472" s="500"/>
      <c r="G472" s="464" t="s">
        <v>152</v>
      </c>
      <c r="H472" s="495">
        <v>0.5</v>
      </c>
      <c r="I472" s="485" t="s">
        <v>153</v>
      </c>
      <c r="J472" s="501">
        <f t="shared" si="32"/>
        <v>0</v>
      </c>
      <c r="K472" s="103" t="s">
        <v>217</v>
      </c>
    </row>
    <row r="473" spans="1:12" s="1" customFormat="1" ht="15" customHeight="1" x14ac:dyDescent="0.2">
      <c r="A473" s="98"/>
      <c r="B473" s="483">
        <f t="shared" si="33"/>
        <v>6</v>
      </c>
      <c r="C473" s="487" t="s">
        <v>230</v>
      </c>
      <c r="D473" s="742"/>
      <c r="E473" s="727"/>
      <c r="F473" s="500"/>
      <c r="G473" s="464" t="s">
        <v>152</v>
      </c>
      <c r="H473" s="495">
        <v>0.5</v>
      </c>
      <c r="I473" s="485" t="s">
        <v>153</v>
      </c>
      <c r="J473" s="501">
        <f t="shared" si="32"/>
        <v>0</v>
      </c>
      <c r="K473" s="103" t="s">
        <v>219</v>
      </c>
    </row>
    <row r="474" spans="1:12" s="1" customFormat="1" ht="15" customHeight="1" x14ac:dyDescent="0.2">
      <c r="A474" s="98"/>
      <c r="B474" s="483">
        <f t="shared" si="33"/>
        <v>7</v>
      </c>
      <c r="C474" s="487" t="s">
        <v>232</v>
      </c>
      <c r="D474" s="742"/>
      <c r="E474" s="727"/>
      <c r="F474" s="500"/>
      <c r="G474" s="464" t="s">
        <v>152</v>
      </c>
      <c r="H474" s="495">
        <v>0.5</v>
      </c>
      <c r="I474" s="485" t="s">
        <v>153</v>
      </c>
      <c r="J474" s="501">
        <f t="shared" si="32"/>
        <v>0</v>
      </c>
      <c r="K474" s="103" t="s">
        <v>221</v>
      </c>
    </row>
    <row r="475" spans="1:12" ht="15" customHeight="1" thickBot="1" x14ac:dyDescent="0.25">
      <c r="A475" s="98"/>
      <c r="B475" s="483">
        <f t="shared" si="33"/>
        <v>8</v>
      </c>
      <c r="C475" s="487" t="s">
        <v>1136</v>
      </c>
      <c r="D475" s="742"/>
      <c r="E475" s="727"/>
      <c r="F475" s="500"/>
      <c r="G475" s="464" t="s">
        <v>152</v>
      </c>
      <c r="H475" s="495">
        <v>0.5</v>
      </c>
      <c r="I475" s="485" t="s">
        <v>153</v>
      </c>
      <c r="J475" s="501">
        <f t="shared" si="32"/>
        <v>0</v>
      </c>
      <c r="K475" s="103" t="s">
        <v>223</v>
      </c>
      <c r="L475" s="1"/>
    </row>
    <row r="476" spans="1:12" s="1" customFormat="1" ht="15" customHeight="1" x14ac:dyDescent="0.2">
      <c r="A476" s="98"/>
      <c r="B476" s="103"/>
      <c r="C476" s="104"/>
      <c r="D476" s="103"/>
      <c r="E476" s="103"/>
      <c r="F476" s="62"/>
      <c r="G476" s="104"/>
      <c r="H476" s="734" t="s">
        <v>715</v>
      </c>
      <c r="I476" s="735"/>
      <c r="J476" s="167"/>
      <c r="K476" s="94"/>
      <c r="L476" s="14"/>
    </row>
    <row r="477" spans="1:12" s="1" customFormat="1" ht="15" customHeight="1" thickBot="1" x14ac:dyDescent="0.25">
      <c r="A477" s="98"/>
      <c r="B477" s="103"/>
      <c r="C477" s="103"/>
      <c r="D477" s="103"/>
      <c r="E477" s="103"/>
      <c r="F477" s="57"/>
      <c r="G477" s="103"/>
      <c r="H477" s="736" t="s">
        <v>163</v>
      </c>
      <c r="I477" s="737"/>
      <c r="J477" s="5">
        <f>SUM(J468:J475)</f>
        <v>0</v>
      </c>
      <c r="K477" s="103" t="s">
        <v>761</v>
      </c>
      <c r="L477" s="1" t="s">
        <v>152</v>
      </c>
    </row>
    <row r="478" spans="1:12" ht="15" customHeight="1" x14ac:dyDescent="0.2">
      <c r="A478" s="98"/>
      <c r="B478" s="103"/>
      <c r="C478" s="103"/>
      <c r="D478" s="103"/>
      <c r="E478" s="103"/>
      <c r="F478" s="57"/>
      <c r="G478" s="103"/>
      <c r="H478" s="104"/>
      <c r="I478" s="104"/>
      <c r="J478" s="57"/>
      <c r="K478" s="103"/>
      <c r="L478" s="1"/>
    </row>
    <row r="479" spans="1:12" ht="15" customHeight="1" x14ac:dyDescent="0.2">
      <c r="A479" s="97">
        <f>A463+1</f>
        <v>30</v>
      </c>
      <c r="B479" s="98" t="s">
        <v>817</v>
      </c>
      <c r="C479" s="94"/>
      <c r="D479" s="94"/>
      <c r="E479" s="94"/>
      <c r="F479" s="163"/>
      <c r="G479" s="94"/>
      <c r="H479" s="164"/>
      <c r="I479" s="94"/>
      <c r="J479" s="163"/>
      <c r="K479" s="94"/>
    </row>
    <row r="480" spans="1:12" ht="15" customHeight="1" x14ac:dyDescent="0.2">
      <c r="A480" s="97"/>
      <c r="B480" s="98" t="s">
        <v>818</v>
      </c>
      <c r="C480" s="94"/>
      <c r="D480" s="94"/>
      <c r="E480" s="94"/>
      <c r="F480" s="163"/>
      <c r="G480" s="94"/>
      <c r="H480" s="164"/>
      <c r="I480" s="94"/>
      <c r="J480" s="163"/>
      <c r="K480" s="94"/>
    </row>
    <row r="481" spans="1:12" ht="15" customHeight="1" x14ac:dyDescent="0.2">
      <c r="A481" s="99"/>
      <c r="B481" s="94"/>
      <c r="C481" s="94"/>
      <c r="D481" s="94"/>
      <c r="E481" s="94"/>
      <c r="F481" s="163"/>
      <c r="G481" s="94"/>
      <c r="H481" s="164"/>
      <c r="I481" s="94"/>
      <c r="J481" s="163"/>
      <c r="K481" s="94"/>
    </row>
    <row r="482" spans="1:12" ht="15" customHeight="1" x14ac:dyDescent="0.2">
      <c r="A482" s="99"/>
      <c r="B482" s="874" t="s">
        <v>531</v>
      </c>
      <c r="C482" s="875"/>
      <c r="D482" s="874" t="s">
        <v>147</v>
      </c>
      <c r="E482" s="875"/>
      <c r="F482" s="498" t="s">
        <v>302</v>
      </c>
      <c r="G482" s="490"/>
      <c r="H482" s="499" t="s">
        <v>149</v>
      </c>
      <c r="I482" s="490"/>
      <c r="J482" s="498" t="s">
        <v>8</v>
      </c>
      <c r="K482" s="103"/>
    </row>
    <row r="483" spans="1:12" s="1" customFormat="1" ht="15" customHeight="1" x14ac:dyDescent="0.2">
      <c r="A483" s="99"/>
      <c r="B483" s="147"/>
      <c r="C483" s="250"/>
      <c r="D483" s="347"/>
      <c r="E483" s="348"/>
      <c r="F483" s="165"/>
      <c r="G483" s="134"/>
      <c r="H483" s="128"/>
      <c r="I483" s="134"/>
      <c r="J483" s="166" t="s">
        <v>150</v>
      </c>
      <c r="K483" s="103"/>
      <c r="L483" s="14"/>
    </row>
    <row r="484" spans="1:12" s="1" customFormat="1" ht="15" customHeight="1" x14ac:dyDescent="0.2">
      <c r="A484" s="98"/>
      <c r="B484" s="483">
        <v>1</v>
      </c>
      <c r="C484" s="487" t="s">
        <v>222</v>
      </c>
      <c r="D484" s="742"/>
      <c r="E484" s="727"/>
      <c r="F484" s="500"/>
      <c r="G484" s="464" t="s">
        <v>152</v>
      </c>
      <c r="H484" s="495">
        <v>0.60499999999999998</v>
      </c>
      <c r="I484" s="485" t="s">
        <v>153</v>
      </c>
      <c r="J484" s="501">
        <f t="shared" ref="J484:J490" si="34">ROUND(F484*H484,0)</f>
        <v>0</v>
      </c>
      <c r="K484" s="103" t="s">
        <v>297</v>
      </c>
    </row>
    <row r="485" spans="1:12" s="1" customFormat="1" ht="15" customHeight="1" x14ac:dyDescent="0.2">
      <c r="A485" s="98"/>
      <c r="B485" s="483">
        <f t="shared" ref="B485:B490" si="35">B484+1</f>
        <v>2</v>
      </c>
      <c r="C485" s="487" t="s">
        <v>650</v>
      </c>
      <c r="D485" s="742"/>
      <c r="E485" s="727"/>
      <c r="F485" s="500"/>
      <c r="G485" s="464" t="s">
        <v>152</v>
      </c>
      <c r="H485" s="495">
        <v>0.64200000000000002</v>
      </c>
      <c r="I485" s="485" t="s">
        <v>153</v>
      </c>
      <c r="J485" s="501">
        <f t="shared" si="34"/>
        <v>0</v>
      </c>
      <c r="K485" s="103" t="s">
        <v>156</v>
      </c>
    </row>
    <row r="486" spans="1:12" s="1" customFormat="1" ht="15" customHeight="1" x14ac:dyDescent="0.2">
      <c r="A486" s="98"/>
      <c r="B486" s="483">
        <f t="shared" si="35"/>
        <v>3</v>
      </c>
      <c r="C486" s="487" t="s">
        <v>226</v>
      </c>
      <c r="D486" s="742"/>
      <c r="E486" s="727"/>
      <c r="F486" s="500"/>
      <c r="G486" s="464" t="s">
        <v>152</v>
      </c>
      <c r="H486" s="495">
        <v>0.67100000000000004</v>
      </c>
      <c r="I486" s="485" t="s">
        <v>153</v>
      </c>
      <c r="J486" s="501">
        <f t="shared" si="34"/>
        <v>0</v>
      </c>
      <c r="K486" s="103" t="s">
        <v>158</v>
      </c>
    </row>
    <row r="487" spans="1:12" s="1" customFormat="1" ht="15" customHeight="1" x14ac:dyDescent="0.2">
      <c r="A487" s="98"/>
      <c r="B487" s="483">
        <f t="shared" si="35"/>
        <v>4</v>
      </c>
      <c r="C487" s="487" t="s">
        <v>228</v>
      </c>
      <c r="D487" s="742"/>
      <c r="E487" s="727"/>
      <c r="F487" s="500"/>
      <c r="G487" s="464" t="s">
        <v>152</v>
      </c>
      <c r="H487" s="495">
        <v>0.7</v>
      </c>
      <c r="I487" s="485" t="s">
        <v>153</v>
      </c>
      <c r="J487" s="501">
        <f t="shared" si="34"/>
        <v>0</v>
      </c>
      <c r="K487" s="103" t="s">
        <v>198</v>
      </c>
    </row>
    <row r="488" spans="1:12" s="1" customFormat="1" ht="15" customHeight="1" x14ac:dyDescent="0.2">
      <c r="A488" s="98"/>
      <c r="B488" s="483">
        <f t="shared" si="35"/>
        <v>5</v>
      </c>
      <c r="C488" s="487" t="s">
        <v>230</v>
      </c>
      <c r="D488" s="742"/>
      <c r="E488" s="727"/>
      <c r="F488" s="500"/>
      <c r="G488" s="464" t="s">
        <v>152</v>
      </c>
      <c r="H488" s="495">
        <v>0.7</v>
      </c>
      <c r="I488" s="485" t="s">
        <v>153</v>
      </c>
      <c r="J488" s="501">
        <f t="shared" si="34"/>
        <v>0</v>
      </c>
      <c r="K488" s="103" t="s">
        <v>217</v>
      </c>
    </row>
    <row r="489" spans="1:12" ht="15" customHeight="1" x14ac:dyDescent="0.2">
      <c r="A489" s="98"/>
      <c r="B489" s="483">
        <f t="shared" si="35"/>
        <v>6</v>
      </c>
      <c r="C489" s="487" t="s">
        <v>232</v>
      </c>
      <c r="D489" s="742"/>
      <c r="E489" s="727"/>
      <c r="F489" s="500"/>
      <c r="G489" s="464" t="s">
        <v>152</v>
      </c>
      <c r="H489" s="495">
        <v>0.7</v>
      </c>
      <c r="I489" s="485" t="s">
        <v>153</v>
      </c>
      <c r="J489" s="501">
        <f t="shared" si="34"/>
        <v>0</v>
      </c>
      <c r="K489" s="103" t="s">
        <v>219</v>
      </c>
      <c r="L489" s="1"/>
    </row>
    <row r="490" spans="1:12" s="1" customFormat="1" ht="15" customHeight="1" thickBot="1" x14ac:dyDescent="0.25">
      <c r="A490" s="98"/>
      <c r="B490" s="483">
        <f t="shared" si="35"/>
        <v>7</v>
      </c>
      <c r="C490" s="487" t="s">
        <v>1136</v>
      </c>
      <c r="D490" s="742"/>
      <c r="E490" s="727"/>
      <c r="F490" s="500"/>
      <c r="G490" s="464" t="s">
        <v>152</v>
      </c>
      <c r="H490" s="495">
        <v>0.7</v>
      </c>
      <c r="I490" s="485" t="s">
        <v>153</v>
      </c>
      <c r="J490" s="501">
        <f t="shared" si="34"/>
        <v>0</v>
      </c>
      <c r="K490" s="103" t="s">
        <v>221</v>
      </c>
    </row>
    <row r="491" spans="1:12" ht="15" customHeight="1" x14ac:dyDescent="0.2">
      <c r="A491" s="98"/>
      <c r="B491" s="103"/>
      <c r="C491" s="104"/>
      <c r="D491" s="103"/>
      <c r="E491" s="103"/>
      <c r="F491" s="62"/>
      <c r="G491" s="104"/>
      <c r="H491" s="734" t="s">
        <v>177</v>
      </c>
      <c r="I491" s="735"/>
      <c r="J491" s="167"/>
      <c r="K491" s="94"/>
    </row>
    <row r="492" spans="1:12" ht="15" customHeight="1" thickBot="1" x14ac:dyDescent="0.25">
      <c r="A492" s="98"/>
      <c r="B492" s="103"/>
      <c r="C492" s="103"/>
      <c r="D492" s="103"/>
      <c r="E492" s="103"/>
      <c r="F492" s="57"/>
      <c r="G492" s="103"/>
      <c r="H492" s="736" t="s">
        <v>163</v>
      </c>
      <c r="I492" s="737"/>
      <c r="J492" s="5">
        <f>SUM(J484:J490)</f>
        <v>0</v>
      </c>
      <c r="K492" s="103" t="s">
        <v>763</v>
      </c>
      <c r="L492" s="1" t="s">
        <v>152</v>
      </c>
    </row>
    <row r="493" spans="1:12" ht="15" customHeight="1" x14ac:dyDescent="0.2">
      <c r="A493" s="98"/>
      <c r="B493" s="98"/>
      <c r="C493" s="98"/>
      <c r="D493" s="98"/>
      <c r="E493" s="98"/>
      <c r="F493" s="628"/>
      <c r="G493" s="98"/>
      <c r="H493" s="629"/>
      <c r="I493" s="98"/>
      <c r="J493" s="628"/>
      <c r="K493" s="94"/>
    </row>
    <row r="494" spans="1:12" ht="15" customHeight="1" x14ac:dyDescent="0.2">
      <c r="A494" s="97">
        <f>A479+1</f>
        <v>31</v>
      </c>
      <c r="B494" s="98" t="s">
        <v>819</v>
      </c>
      <c r="C494" s="94"/>
      <c r="D494" s="94"/>
      <c r="E494" s="94"/>
      <c r="F494" s="163"/>
      <c r="G494" s="94"/>
      <c r="H494" s="164"/>
      <c r="I494" s="94"/>
      <c r="J494" s="163"/>
      <c r="K494" s="94"/>
    </row>
    <row r="495" spans="1:12" ht="15" customHeight="1" x14ac:dyDescent="0.2">
      <c r="A495" s="97"/>
      <c r="B495" s="98" t="s">
        <v>816</v>
      </c>
      <c r="C495" s="94"/>
      <c r="D495" s="94"/>
      <c r="E495" s="94"/>
      <c r="F495" s="163"/>
      <c r="G495" s="94"/>
      <c r="H495" s="164"/>
      <c r="I495" s="94"/>
      <c r="J495" s="163"/>
      <c r="K495" s="94"/>
    </row>
    <row r="496" spans="1:12" ht="15" customHeight="1" x14ac:dyDescent="0.2">
      <c r="A496" s="99"/>
      <c r="B496" s="94"/>
      <c r="C496" s="94"/>
      <c r="D496" s="94"/>
      <c r="E496" s="94"/>
      <c r="F496" s="163"/>
      <c r="G496" s="94"/>
      <c r="H496" s="164"/>
      <c r="I496" s="94"/>
      <c r="J496" s="163"/>
      <c r="K496" s="94"/>
    </row>
    <row r="497" spans="1:12" ht="15" customHeight="1" x14ac:dyDescent="0.2">
      <c r="A497" s="99"/>
      <c r="B497" s="874" t="s">
        <v>531</v>
      </c>
      <c r="C497" s="875"/>
      <c r="D497" s="874" t="s">
        <v>147</v>
      </c>
      <c r="E497" s="875"/>
      <c r="F497" s="498" t="s">
        <v>302</v>
      </c>
      <c r="G497" s="490"/>
      <c r="H497" s="499" t="s">
        <v>149</v>
      </c>
      <c r="I497" s="490"/>
      <c r="J497" s="498" t="s">
        <v>8</v>
      </c>
      <c r="K497" s="103"/>
    </row>
    <row r="498" spans="1:12" ht="15" customHeight="1" x14ac:dyDescent="0.2">
      <c r="A498" s="99"/>
      <c r="B498" s="147"/>
      <c r="C498" s="250"/>
      <c r="D498" s="347"/>
      <c r="E498" s="348"/>
      <c r="F498" s="165"/>
      <c r="G498" s="134"/>
      <c r="H498" s="128"/>
      <c r="I498" s="134"/>
      <c r="J498" s="166" t="s">
        <v>150</v>
      </c>
      <c r="K498" s="103"/>
    </row>
    <row r="499" spans="1:12" s="1" customFormat="1" ht="15" customHeight="1" x14ac:dyDescent="0.2">
      <c r="A499" s="98"/>
      <c r="B499" s="483">
        <v>1</v>
      </c>
      <c r="C499" s="487" t="s">
        <v>222</v>
      </c>
      <c r="D499" s="742"/>
      <c r="E499" s="727"/>
      <c r="F499" s="500"/>
      <c r="G499" s="464" t="s">
        <v>152</v>
      </c>
      <c r="H499" s="495">
        <v>0.60499999999999998</v>
      </c>
      <c r="I499" s="485" t="s">
        <v>153</v>
      </c>
      <c r="J499" s="501">
        <f t="shared" ref="J499:J505" si="36">ROUND(F499*H499,0)</f>
        <v>0</v>
      </c>
      <c r="K499" s="103" t="s">
        <v>297</v>
      </c>
    </row>
    <row r="500" spans="1:12" s="1" customFormat="1" ht="15" customHeight="1" x14ac:dyDescent="0.2">
      <c r="A500" s="98"/>
      <c r="B500" s="483">
        <f t="shared" ref="B500:B505" si="37">B499+1</f>
        <v>2</v>
      </c>
      <c r="C500" s="487" t="s">
        <v>650</v>
      </c>
      <c r="D500" s="742"/>
      <c r="E500" s="727"/>
      <c r="F500" s="500"/>
      <c r="G500" s="464" t="s">
        <v>152</v>
      </c>
      <c r="H500" s="495">
        <v>0.64200000000000002</v>
      </c>
      <c r="I500" s="485" t="s">
        <v>153</v>
      </c>
      <c r="J500" s="501">
        <f t="shared" si="36"/>
        <v>0</v>
      </c>
      <c r="K500" s="103" t="s">
        <v>156</v>
      </c>
    </row>
    <row r="501" spans="1:12" s="1" customFormat="1" ht="15" customHeight="1" x14ac:dyDescent="0.2">
      <c r="A501" s="98"/>
      <c r="B501" s="483">
        <f t="shared" si="37"/>
        <v>3</v>
      </c>
      <c r="C501" s="487" t="s">
        <v>226</v>
      </c>
      <c r="D501" s="742"/>
      <c r="E501" s="727"/>
      <c r="F501" s="500"/>
      <c r="G501" s="464" t="s">
        <v>152</v>
      </c>
      <c r="H501" s="495">
        <v>0.67100000000000004</v>
      </c>
      <c r="I501" s="485" t="s">
        <v>153</v>
      </c>
      <c r="J501" s="501">
        <f t="shared" si="36"/>
        <v>0</v>
      </c>
      <c r="K501" s="103" t="s">
        <v>158</v>
      </c>
    </row>
    <row r="502" spans="1:12" s="1" customFormat="1" ht="15" customHeight="1" x14ac:dyDescent="0.2">
      <c r="A502" s="98"/>
      <c r="B502" s="483">
        <f t="shared" si="37"/>
        <v>4</v>
      </c>
      <c r="C502" s="487" t="s">
        <v>228</v>
      </c>
      <c r="D502" s="742"/>
      <c r="E502" s="727"/>
      <c r="F502" s="500"/>
      <c r="G502" s="464" t="s">
        <v>152</v>
      </c>
      <c r="H502" s="495">
        <v>0.7</v>
      </c>
      <c r="I502" s="485" t="s">
        <v>153</v>
      </c>
      <c r="J502" s="501">
        <f t="shared" si="36"/>
        <v>0</v>
      </c>
      <c r="K502" s="103" t="s">
        <v>198</v>
      </c>
    </row>
    <row r="503" spans="1:12" s="1" customFormat="1" ht="15" customHeight="1" x14ac:dyDescent="0.2">
      <c r="A503" s="98"/>
      <c r="B503" s="483">
        <f t="shared" si="37"/>
        <v>5</v>
      </c>
      <c r="C503" s="487" t="s">
        <v>230</v>
      </c>
      <c r="D503" s="742"/>
      <c r="E503" s="727"/>
      <c r="F503" s="500"/>
      <c r="G503" s="464" t="s">
        <v>152</v>
      </c>
      <c r="H503" s="495">
        <v>0.7</v>
      </c>
      <c r="I503" s="485" t="s">
        <v>153</v>
      </c>
      <c r="J503" s="501">
        <f t="shared" si="36"/>
        <v>0</v>
      </c>
      <c r="K503" s="103" t="s">
        <v>217</v>
      </c>
    </row>
    <row r="504" spans="1:12" s="1" customFormat="1" ht="15" customHeight="1" x14ac:dyDescent="0.2">
      <c r="A504" s="98"/>
      <c r="B504" s="483">
        <f t="shared" si="37"/>
        <v>6</v>
      </c>
      <c r="C504" s="487" t="s">
        <v>232</v>
      </c>
      <c r="D504" s="742"/>
      <c r="E504" s="727"/>
      <c r="F504" s="500"/>
      <c r="G504" s="464" t="s">
        <v>152</v>
      </c>
      <c r="H504" s="495">
        <v>0.7</v>
      </c>
      <c r="I504" s="485" t="s">
        <v>153</v>
      </c>
      <c r="J504" s="501">
        <f t="shared" si="36"/>
        <v>0</v>
      </c>
      <c r="K504" s="103" t="s">
        <v>219</v>
      </c>
    </row>
    <row r="505" spans="1:12" ht="15" customHeight="1" thickBot="1" x14ac:dyDescent="0.25">
      <c r="A505" s="98"/>
      <c r="B505" s="483">
        <f t="shared" si="37"/>
        <v>7</v>
      </c>
      <c r="C505" s="487" t="s">
        <v>1136</v>
      </c>
      <c r="D505" s="742"/>
      <c r="E505" s="727"/>
      <c r="F505" s="500"/>
      <c r="G505" s="464" t="s">
        <v>152</v>
      </c>
      <c r="H505" s="495">
        <v>0.7</v>
      </c>
      <c r="I505" s="485" t="s">
        <v>153</v>
      </c>
      <c r="J505" s="501">
        <f t="shared" si="36"/>
        <v>0</v>
      </c>
      <c r="K505" s="103" t="s">
        <v>221</v>
      </c>
      <c r="L505" s="1"/>
    </row>
    <row r="506" spans="1:12" s="1" customFormat="1" ht="15" customHeight="1" x14ac:dyDescent="0.2">
      <c r="A506" s="98"/>
      <c r="B506" s="103"/>
      <c r="C506" s="104"/>
      <c r="D506" s="103"/>
      <c r="E506" s="103"/>
      <c r="F506" s="62"/>
      <c r="G506" s="104"/>
      <c r="H506" s="734" t="s">
        <v>177</v>
      </c>
      <c r="I506" s="735"/>
      <c r="J506" s="167"/>
      <c r="K506" s="94"/>
      <c r="L506" s="14"/>
    </row>
    <row r="507" spans="1:12" s="1" customFormat="1" ht="15" customHeight="1" thickBot="1" x14ac:dyDescent="0.25">
      <c r="A507" s="98"/>
      <c r="B507" s="103"/>
      <c r="C507" s="103"/>
      <c r="D507" s="103"/>
      <c r="E507" s="103"/>
      <c r="F507" s="57"/>
      <c r="G507" s="103"/>
      <c r="H507" s="736" t="s">
        <v>163</v>
      </c>
      <c r="I507" s="737"/>
      <c r="J507" s="5">
        <f>SUM(J499:J505)</f>
        <v>0</v>
      </c>
      <c r="K507" s="103" t="s">
        <v>765</v>
      </c>
      <c r="L507" s="1" t="s">
        <v>152</v>
      </c>
    </row>
    <row r="508" spans="1:12" s="1" customFormat="1" ht="15" customHeight="1" x14ac:dyDescent="0.2">
      <c r="A508" s="98"/>
      <c r="B508" s="103"/>
      <c r="C508" s="103"/>
      <c r="D508" s="103"/>
      <c r="E508" s="103"/>
      <c r="F508" s="57"/>
      <c r="G508" s="103"/>
      <c r="H508" s="104"/>
      <c r="I508" s="104"/>
      <c r="J508" s="57"/>
      <c r="K508" s="103"/>
    </row>
    <row r="509" spans="1:12" s="1" customFormat="1" ht="15" customHeight="1" x14ac:dyDescent="0.2">
      <c r="A509" s="97">
        <f>A494+1</f>
        <v>32</v>
      </c>
      <c r="B509" s="98" t="s">
        <v>820</v>
      </c>
      <c r="C509" s="94"/>
      <c r="D509" s="94"/>
      <c r="E509" s="94"/>
      <c r="F509" s="163"/>
      <c r="G509" s="94"/>
      <c r="H509" s="164"/>
      <c r="I509" s="94"/>
      <c r="J509" s="163"/>
      <c r="K509" s="103"/>
    </row>
    <row r="510" spans="1:12" s="1" customFormat="1" ht="15" customHeight="1" x14ac:dyDescent="0.2">
      <c r="A510" s="97"/>
      <c r="B510" s="98" t="s">
        <v>821</v>
      </c>
      <c r="C510" s="94"/>
      <c r="D510" s="94"/>
      <c r="E510" s="94"/>
      <c r="F510" s="163"/>
      <c r="G510" s="94"/>
      <c r="H510" s="164"/>
      <c r="I510" s="94"/>
      <c r="J510" s="163"/>
      <c r="K510" s="103"/>
    </row>
    <row r="511" spans="1:12" s="1" customFormat="1" ht="15" customHeight="1" x14ac:dyDescent="0.2">
      <c r="A511" s="99"/>
      <c r="B511" s="94"/>
      <c r="C511" s="94"/>
      <c r="D511" s="94"/>
      <c r="E511" s="94"/>
      <c r="F511" s="163"/>
      <c r="G511" s="94"/>
      <c r="H511" s="164"/>
      <c r="I511" s="94"/>
      <c r="J511" s="163"/>
      <c r="K511" s="103"/>
    </row>
    <row r="512" spans="1:12" s="1" customFormat="1" ht="15" customHeight="1" x14ac:dyDescent="0.2">
      <c r="A512" s="99"/>
      <c r="B512" s="874" t="s">
        <v>531</v>
      </c>
      <c r="C512" s="875"/>
      <c r="D512" s="874" t="s">
        <v>147</v>
      </c>
      <c r="E512" s="875"/>
      <c r="F512" s="498" t="s">
        <v>302</v>
      </c>
      <c r="G512" s="490"/>
      <c r="H512" s="499" t="s">
        <v>149</v>
      </c>
      <c r="I512" s="490"/>
      <c r="J512" s="498" t="s">
        <v>8</v>
      </c>
      <c r="K512" s="103"/>
    </row>
    <row r="513" spans="1:240" s="1" customFormat="1" ht="15" customHeight="1" x14ac:dyDescent="0.2">
      <c r="A513" s="99"/>
      <c r="B513" s="147"/>
      <c r="C513" s="250"/>
      <c r="D513" s="347"/>
      <c r="E513" s="348"/>
      <c r="F513" s="165"/>
      <c r="G513" s="134"/>
      <c r="H513" s="128"/>
      <c r="I513" s="134"/>
      <c r="J513" s="166" t="s">
        <v>150</v>
      </c>
      <c r="K513" s="103"/>
    </row>
    <row r="514" spans="1:240" s="1" customFormat="1" ht="15" customHeight="1" thickBot="1" x14ac:dyDescent="0.25">
      <c r="A514" s="98"/>
      <c r="B514" s="483">
        <v>1</v>
      </c>
      <c r="C514" s="487" t="s">
        <v>226</v>
      </c>
      <c r="D514" s="742"/>
      <c r="E514" s="727"/>
      <c r="F514" s="500"/>
      <c r="G514" s="464" t="s">
        <v>152</v>
      </c>
      <c r="H514" s="495">
        <v>0.64300000000000002</v>
      </c>
      <c r="I514" s="490" t="s">
        <v>153</v>
      </c>
      <c r="J514" s="501">
        <f>ROUND(F514*H514,0)</f>
        <v>0</v>
      </c>
      <c r="K514" s="103" t="s">
        <v>297</v>
      </c>
    </row>
    <row r="515" spans="1:240" s="1" customFormat="1" ht="15" customHeight="1" x14ac:dyDescent="0.2">
      <c r="A515" s="98"/>
      <c r="B515" s="103"/>
      <c r="C515" s="104"/>
      <c r="D515" s="103"/>
      <c r="E515" s="103"/>
      <c r="F515" s="62"/>
      <c r="G515" s="104"/>
      <c r="H515" s="734" t="s">
        <v>183</v>
      </c>
      <c r="I515" s="735"/>
      <c r="J515" s="167"/>
      <c r="K515" s="103"/>
    </row>
    <row r="516" spans="1:240" ht="15" customHeight="1" thickBot="1" x14ac:dyDescent="0.25">
      <c r="A516" s="98"/>
      <c r="B516" s="103"/>
      <c r="C516" s="103"/>
      <c r="D516" s="103"/>
      <c r="E516" s="103"/>
      <c r="F516" s="57"/>
      <c r="G516" s="103"/>
      <c r="H516" s="736" t="s">
        <v>163</v>
      </c>
      <c r="I516" s="737"/>
      <c r="J516" s="5">
        <f>SUM(J514:J514)</f>
        <v>0</v>
      </c>
      <c r="K516" s="103" t="s">
        <v>822</v>
      </c>
      <c r="L516" s="1" t="s">
        <v>152</v>
      </c>
    </row>
    <row r="517" spans="1:240" ht="15" customHeight="1" x14ac:dyDescent="0.2">
      <c r="A517" s="98"/>
      <c r="B517" s="98"/>
      <c r="C517" s="98"/>
      <c r="D517" s="98"/>
      <c r="E517" s="98"/>
      <c r="F517" s="628"/>
      <c r="G517" s="98"/>
      <c r="H517" s="629"/>
      <c r="I517" s="98"/>
      <c r="J517" s="628"/>
      <c r="K517" s="94"/>
    </row>
    <row r="518" spans="1:240" s="1" customFormat="1" ht="15" customHeight="1" x14ac:dyDescent="0.2">
      <c r="A518" s="97">
        <f>+A509+1</f>
        <v>33</v>
      </c>
      <c r="B518" s="98" t="s">
        <v>823</v>
      </c>
      <c r="C518" s="94"/>
      <c r="D518" s="94"/>
      <c r="E518" s="94"/>
      <c r="F518" s="163"/>
      <c r="G518" s="94"/>
      <c r="H518" s="164"/>
      <c r="I518" s="94"/>
      <c r="J518" s="163"/>
      <c r="K518" s="98"/>
      <c r="IF518" s="1">
        <v>3</v>
      </c>
    </row>
    <row r="519" spans="1:240" s="1" customFormat="1" ht="15" customHeight="1" x14ac:dyDescent="0.2">
      <c r="A519" s="99"/>
      <c r="B519" s="94"/>
      <c r="C519" s="94"/>
      <c r="D519" s="94"/>
      <c r="E519" s="94"/>
      <c r="F519" s="163"/>
      <c r="G519" s="94"/>
      <c r="H519" s="164"/>
      <c r="I519" s="94"/>
      <c r="J519" s="163"/>
      <c r="K519" s="103"/>
    </row>
    <row r="520" spans="1:240" s="1" customFormat="1" ht="15" customHeight="1" x14ac:dyDescent="0.2">
      <c r="A520" s="99"/>
      <c r="B520" s="874" t="s">
        <v>531</v>
      </c>
      <c r="C520" s="875"/>
      <c r="D520" s="874" t="s">
        <v>147</v>
      </c>
      <c r="E520" s="875"/>
      <c r="F520" s="498" t="s">
        <v>302</v>
      </c>
      <c r="G520" s="490"/>
      <c r="H520" s="499" t="s">
        <v>149</v>
      </c>
      <c r="I520" s="490"/>
      <c r="J520" s="498" t="s">
        <v>8</v>
      </c>
      <c r="K520" s="103"/>
    </row>
    <row r="521" spans="1:240" ht="15" customHeight="1" x14ac:dyDescent="0.2">
      <c r="A521" s="99"/>
      <c r="B521" s="147"/>
      <c r="C521" s="250"/>
      <c r="D521" s="347"/>
      <c r="E521" s="348"/>
      <c r="F521" s="165"/>
      <c r="G521" s="134"/>
      <c r="H521" s="128"/>
      <c r="I521" s="134"/>
      <c r="J521" s="166" t="s">
        <v>150</v>
      </c>
      <c r="K521" s="103"/>
    </row>
    <row r="522" spans="1:240" ht="15" customHeight="1" x14ac:dyDescent="0.2">
      <c r="A522" s="98"/>
      <c r="B522" s="480">
        <v>1</v>
      </c>
      <c r="C522" s="481" t="s">
        <v>824</v>
      </c>
      <c r="D522" s="742"/>
      <c r="E522" s="727"/>
      <c r="F522" s="500"/>
      <c r="G522" s="464" t="s">
        <v>152</v>
      </c>
      <c r="H522" s="495">
        <v>5.0000000000000001E-3</v>
      </c>
      <c r="I522" s="485" t="s">
        <v>153</v>
      </c>
      <c r="J522" s="501">
        <f t="shared" ref="J522:J548" si="38">ROUND(F522*H522,0)</f>
        <v>0</v>
      </c>
      <c r="K522" s="103" t="s">
        <v>297</v>
      </c>
      <c r="L522" s="22"/>
    </row>
    <row r="523" spans="1:240" ht="15" customHeight="1" x14ac:dyDescent="0.2">
      <c r="A523" s="98"/>
      <c r="B523" s="483">
        <f t="shared" ref="B523:B529" si="39">B522+1</f>
        <v>2</v>
      </c>
      <c r="C523" s="481" t="s">
        <v>825</v>
      </c>
      <c r="D523" s="742"/>
      <c r="E523" s="727"/>
      <c r="F523" s="500"/>
      <c r="G523" s="464" t="s">
        <v>152</v>
      </c>
      <c r="H523" s="495">
        <v>1.7000000000000001E-2</v>
      </c>
      <c r="I523" s="485" t="s">
        <v>153</v>
      </c>
      <c r="J523" s="501">
        <f t="shared" si="38"/>
        <v>0</v>
      </c>
      <c r="K523" s="103" t="s">
        <v>156</v>
      </c>
      <c r="L523" s="22"/>
    </row>
    <row r="524" spans="1:240" ht="15" customHeight="1" x14ac:dyDescent="0.2">
      <c r="A524" s="98"/>
      <c r="B524" s="483">
        <f t="shared" si="39"/>
        <v>3</v>
      </c>
      <c r="C524" s="481" t="s">
        <v>804</v>
      </c>
      <c r="D524" s="742"/>
      <c r="E524" s="727"/>
      <c r="F524" s="500"/>
      <c r="G524" s="464" t="s">
        <v>152</v>
      </c>
      <c r="H524" s="495">
        <v>2.9000000000000001E-2</v>
      </c>
      <c r="I524" s="485" t="s">
        <v>153</v>
      </c>
      <c r="J524" s="501">
        <f t="shared" si="38"/>
        <v>0</v>
      </c>
      <c r="K524" s="103" t="s">
        <v>158</v>
      </c>
      <c r="L524" s="22"/>
    </row>
    <row r="525" spans="1:240" ht="15" customHeight="1" x14ac:dyDescent="0.2">
      <c r="A525" s="98"/>
      <c r="B525" s="483">
        <f t="shared" si="39"/>
        <v>4</v>
      </c>
      <c r="C525" s="481" t="s">
        <v>805</v>
      </c>
      <c r="D525" s="742"/>
      <c r="E525" s="727"/>
      <c r="F525" s="500"/>
      <c r="G525" s="464" t="s">
        <v>152</v>
      </c>
      <c r="H525" s="495">
        <v>4.1000000000000002E-2</v>
      </c>
      <c r="I525" s="485" t="s">
        <v>153</v>
      </c>
      <c r="J525" s="501">
        <f t="shared" si="38"/>
        <v>0</v>
      </c>
      <c r="K525" s="103" t="s">
        <v>160</v>
      </c>
      <c r="L525" s="22"/>
    </row>
    <row r="526" spans="1:240" ht="15" customHeight="1" x14ac:dyDescent="0.2">
      <c r="A526" s="98"/>
      <c r="B526" s="483">
        <f t="shared" si="39"/>
        <v>5</v>
      </c>
      <c r="C526" s="481" t="s">
        <v>806</v>
      </c>
      <c r="D526" s="742"/>
      <c r="E526" s="727"/>
      <c r="F526" s="500"/>
      <c r="G526" s="464" t="s">
        <v>152</v>
      </c>
      <c r="H526" s="495">
        <v>5.2999999999999999E-2</v>
      </c>
      <c r="I526" s="485" t="s">
        <v>153</v>
      </c>
      <c r="J526" s="501">
        <f t="shared" si="38"/>
        <v>0</v>
      </c>
      <c r="K526" s="103" t="s">
        <v>162</v>
      </c>
      <c r="L526" s="22"/>
    </row>
    <row r="527" spans="1:240" ht="15" customHeight="1" x14ac:dyDescent="0.2">
      <c r="A527" s="98"/>
      <c r="B527" s="483">
        <f t="shared" si="39"/>
        <v>6</v>
      </c>
      <c r="C527" s="481" t="s">
        <v>331</v>
      </c>
      <c r="D527" s="742"/>
      <c r="E527" s="727"/>
      <c r="F527" s="500"/>
      <c r="G527" s="464" t="s">
        <v>152</v>
      </c>
      <c r="H527" s="495">
        <v>6.5000000000000002E-2</v>
      </c>
      <c r="I527" s="485" t="s">
        <v>153</v>
      </c>
      <c r="J527" s="501">
        <f t="shared" si="38"/>
        <v>0</v>
      </c>
      <c r="K527" s="103" t="s">
        <v>174</v>
      </c>
      <c r="L527" s="22"/>
    </row>
    <row r="528" spans="1:240" ht="15" customHeight="1" x14ac:dyDescent="0.2">
      <c r="A528" s="98"/>
      <c r="B528" s="483">
        <f t="shared" si="39"/>
        <v>7</v>
      </c>
      <c r="C528" s="481" t="s">
        <v>332</v>
      </c>
      <c r="D528" s="742"/>
      <c r="E528" s="727"/>
      <c r="F528" s="500"/>
      <c r="G528" s="464" t="s">
        <v>152</v>
      </c>
      <c r="H528" s="495">
        <v>7.1999999999999995E-2</v>
      </c>
      <c r="I528" s="485" t="s">
        <v>153</v>
      </c>
      <c r="J528" s="501">
        <f t="shared" si="38"/>
        <v>0</v>
      </c>
      <c r="K528" s="103" t="s">
        <v>176</v>
      </c>
      <c r="L528" s="22"/>
    </row>
    <row r="529" spans="1:12" ht="15" customHeight="1" x14ac:dyDescent="0.2">
      <c r="A529" s="98"/>
      <c r="B529" s="480">
        <f t="shared" si="39"/>
        <v>8</v>
      </c>
      <c r="C529" s="481" t="s">
        <v>333</v>
      </c>
      <c r="D529" s="511" t="s">
        <v>826</v>
      </c>
      <c r="E529" s="487"/>
      <c r="F529" s="500"/>
      <c r="G529" s="464" t="s">
        <v>152</v>
      </c>
      <c r="H529" s="495">
        <v>0.14000000000000001</v>
      </c>
      <c r="I529" s="485" t="s">
        <v>153</v>
      </c>
      <c r="J529" s="501">
        <f t="shared" si="38"/>
        <v>0</v>
      </c>
      <c r="K529" s="103" t="s">
        <v>269</v>
      </c>
      <c r="L529" s="22"/>
    </row>
    <row r="530" spans="1:12" ht="15" customHeight="1" x14ac:dyDescent="0.2">
      <c r="A530" s="98"/>
      <c r="B530" s="581"/>
      <c r="C530" s="394"/>
      <c r="D530" s="511" t="s">
        <v>827</v>
      </c>
      <c r="E530" s="487"/>
      <c r="F530" s="500"/>
      <c r="G530" s="464" t="s">
        <v>152</v>
      </c>
      <c r="H530" s="495">
        <v>8.4000000000000005E-2</v>
      </c>
      <c r="I530" s="485" t="s">
        <v>153</v>
      </c>
      <c r="J530" s="501">
        <f t="shared" si="38"/>
        <v>0</v>
      </c>
      <c r="K530" s="103" t="s">
        <v>250</v>
      </c>
      <c r="L530" s="22"/>
    </row>
    <row r="531" spans="1:12" ht="15" customHeight="1" x14ac:dyDescent="0.2">
      <c r="A531" s="98"/>
      <c r="B531" s="480">
        <f>B529+1</f>
        <v>9</v>
      </c>
      <c r="C531" s="481" t="s">
        <v>334</v>
      </c>
      <c r="D531" s="511" t="s">
        <v>826</v>
      </c>
      <c r="E531" s="487"/>
      <c r="F531" s="500"/>
      <c r="G531" s="464" t="s">
        <v>152</v>
      </c>
      <c r="H531" s="495">
        <v>0.14399999999999999</v>
      </c>
      <c r="I531" s="485" t="s">
        <v>153</v>
      </c>
      <c r="J531" s="501">
        <f t="shared" si="38"/>
        <v>0</v>
      </c>
      <c r="K531" s="103" t="s">
        <v>272</v>
      </c>
      <c r="L531" s="22"/>
    </row>
    <row r="532" spans="1:12" ht="15" customHeight="1" x14ac:dyDescent="0.2">
      <c r="A532" s="98"/>
      <c r="B532" s="581"/>
      <c r="C532" s="394"/>
      <c r="D532" s="511" t="s">
        <v>827</v>
      </c>
      <c r="E532" s="487"/>
      <c r="F532" s="500"/>
      <c r="G532" s="464" t="s">
        <v>152</v>
      </c>
      <c r="H532" s="495">
        <v>9.6000000000000002E-2</v>
      </c>
      <c r="I532" s="485" t="s">
        <v>153</v>
      </c>
      <c r="J532" s="501">
        <f t="shared" si="38"/>
        <v>0</v>
      </c>
      <c r="K532" s="103" t="s">
        <v>229</v>
      </c>
      <c r="L532" s="22"/>
    </row>
    <row r="533" spans="1:12" ht="15" customHeight="1" x14ac:dyDescent="0.2">
      <c r="A533" s="98"/>
      <c r="B533" s="480">
        <f>B531+1</f>
        <v>10</v>
      </c>
      <c r="C533" s="481" t="s">
        <v>346</v>
      </c>
      <c r="D533" s="511" t="s">
        <v>826</v>
      </c>
      <c r="E533" s="487"/>
      <c r="F533" s="500"/>
      <c r="G533" s="464" t="s">
        <v>152</v>
      </c>
      <c r="H533" s="495">
        <v>0.155</v>
      </c>
      <c r="I533" s="485" t="s">
        <v>153</v>
      </c>
      <c r="J533" s="501">
        <f t="shared" si="38"/>
        <v>0</v>
      </c>
      <c r="K533" s="103" t="s">
        <v>275</v>
      </c>
      <c r="L533" s="22"/>
    </row>
    <row r="534" spans="1:12" ht="15" customHeight="1" x14ac:dyDescent="0.2">
      <c r="A534" s="98"/>
      <c r="B534" s="581"/>
      <c r="C534" s="394"/>
      <c r="D534" s="511" t="s">
        <v>827</v>
      </c>
      <c r="E534" s="487"/>
      <c r="F534" s="500"/>
      <c r="G534" s="464" t="s">
        <v>152</v>
      </c>
      <c r="H534" s="495">
        <v>0.104</v>
      </c>
      <c r="I534" s="485" t="s">
        <v>153</v>
      </c>
      <c r="J534" s="501">
        <f t="shared" si="38"/>
        <v>0</v>
      </c>
      <c r="K534" s="103" t="s">
        <v>277</v>
      </c>
      <c r="L534" s="22"/>
    </row>
    <row r="535" spans="1:12" ht="15" customHeight="1" x14ac:dyDescent="0.2">
      <c r="A535" s="98"/>
      <c r="B535" s="480">
        <f>B533+1</f>
        <v>11</v>
      </c>
      <c r="C535" s="481" t="s">
        <v>151</v>
      </c>
      <c r="D535" s="511" t="s">
        <v>826</v>
      </c>
      <c r="E535" s="487"/>
      <c r="F535" s="500"/>
      <c r="G535" s="464" t="s">
        <v>152</v>
      </c>
      <c r="H535" s="495">
        <v>0.152</v>
      </c>
      <c r="I535" s="485" t="s">
        <v>153</v>
      </c>
      <c r="J535" s="501">
        <f t="shared" si="38"/>
        <v>0</v>
      </c>
      <c r="K535" s="103" t="s">
        <v>280</v>
      </c>
      <c r="L535" s="22"/>
    </row>
    <row r="536" spans="1:12" ht="15" customHeight="1" x14ac:dyDescent="0.2">
      <c r="A536" s="98"/>
      <c r="B536" s="581"/>
      <c r="C536" s="394"/>
      <c r="D536" s="511" t="s">
        <v>827</v>
      </c>
      <c r="E536" s="487"/>
      <c r="F536" s="500"/>
      <c r="G536" s="464" t="s">
        <v>152</v>
      </c>
      <c r="H536" s="495">
        <v>0.10100000000000001</v>
      </c>
      <c r="I536" s="485" t="s">
        <v>153</v>
      </c>
      <c r="J536" s="501">
        <f t="shared" si="38"/>
        <v>0</v>
      </c>
      <c r="K536" s="103" t="s">
        <v>282</v>
      </c>
      <c r="L536" s="22"/>
    </row>
    <row r="537" spans="1:12" ht="15" customHeight="1" x14ac:dyDescent="0.2">
      <c r="A537" s="98"/>
      <c r="B537" s="480">
        <f>B535+1</f>
        <v>12</v>
      </c>
      <c r="C537" s="481" t="s">
        <v>155</v>
      </c>
      <c r="D537" s="511" t="s">
        <v>826</v>
      </c>
      <c r="E537" s="487"/>
      <c r="F537" s="500"/>
      <c r="G537" s="464" t="s">
        <v>152</v>
      </c>
      <c r="H537" s="495">
        <v>0.182</v>
      </c>
      <c r="I537" s="485" t="s">
        <v>153</v>
      </c>
      <c r="J537" s="501">
        <f t="shared" si="38"/>
        <v>0</v>
      </c>
      <c r="K537" s="103" t="s">
        <v>284</v>
      </c>
      <c r="L537" s="22"/>
    </row>
    <row r="538" spans="1:12" ht="15" customHeight="1" x14ac:dyDescent="0.2">
      <c r="A538" s="98"/>
      <c r="B538" s="581"/>
      <c r="C538" s="394"/>
      <c r="D538" s="511" t="s">
        <v>827</v>
      </c>
      <c r="E538" s="487"/>
      <c r="F538" s="500"/>
      <c r="G538" s="464" t="s">
        <v>152</v>
      </c>
      <c r="H538" s="495">
        <v>0.121</v>
      </c>
      <c r="I538" s="485" t="s">
        <v>153</v>
      </c>
      <c r="J538" s="501">
        <f t="shared" si="38"/>
        <v>0</v>
      </c>
      <c r="K538" s="103" t="s">
        <v>286</v>
      </c>
      <c r="L538" s="22"/>
    </row>
    <row r="539" spans="1:12" ht="15" customHeight="1" x14ac:dyDescent="0.2">
      <c r="A539" s="98"/>
      <c r="B539" s="480">
        <f>B537+1</f>
        <v>13</v>
      </c>
      <c r="C539" s="481" t="s">
        <v>157</v>
      </c>
      <c r="D539" s="511" t="s">
        <v>826</v>
      </c>
      <c r="E539" s="487"/>
      <c r="F539" s="500"/>
      <c r="G539" s="464" t="s">
        <v>152</v>
      </c>
      <c r="H539" s="495">
        <v>0.14799999999999999</v>
      </c>
      <c r="I539" s="485" t="s">
        <v>153</v>
      </c>
      <c r="J539" s="501">
        <f t="shared" si="38"/>
        <v>0</v>
      </c>
      <c r="K539" s="103" t="s">
        <v>288</v>
      </c>
      <c r="L539" s="22"/>
    </row>
    <row r="540" spans="1:12" ht="15" customHeight="1" x14ac:dyDescent="0.2">
      <c r="A540" s="98"/>
      <c r="B540" s="581"/>
      <c r="C540" s="394"/>
      <c r="D540" s="511" t="s">
        <v>827</v>
      </c>
      <c r="E540" s="487"/>
      <c r="F540" s="500"/>
      <c r="G540" s="464" t="s">
        <v>152</v>
      </c>
      <c r="H540" s="488">
        <v>9.9000000000000005E-2</v>
      </c>
      <c r="I540" s="469" t="s">
        <v>153</v>
      </c>
      <c r="J540" s="510">
        <f t="shared" si="38"/>
        <v>0</v>
      </c>
      <c r="K540" s="103" t="s">
        <v>653</v>
      </c>
      <c r="L540" s="22"/>
    </row>
    <row r="541" spans="1:12" ht="15" customHeight="1" x14ac:dyDescent="0.2">
      <c r="A541" s="98"/>
      <c r="B541" s="480">
        <f>B539+1</f>
        <v>14</v>
      </c>
      <c r="C541" s="481" t="s">
        <v>159</v>
      </c>
      <c r="D541" s="511" t="s">
        <v>826</v>
      </c>
      <c r="E541" s="487"/>
      <c r="F541" s="500"/>
      <c r="G541" s="464" t="s">
        <v>152</v>
      </c>
      <c r="H541" s="495">
        <v>0.217</v>
      </c>
      <c r="I541" s="485" t="s">
        <v>153</v>
      </c>
      <c r="J541" s="501">
        <f t="shared" si="38"/>
        <v>0</v>
      </c>
      <c r="K541" s="103" t="s">
        <v>321</v>
      </c>
      <c r="L541" s="22"/>
    </row>
    <row r="542" spans="1:12" ht="15" customHeight="1" x14ac:dyDescent="0.2">
      <c r="A542" s="98"/>
      <c r="B542" s="581"/>
      <c r="C542" s="394"/>
      <c r="D542" s="511" t="s">
        <v>827</v>
      </c>
      <c r="E542" s="487"/>
      <c r="F542" s="500"/>
      <c r="G542" s="464" t="s">
        <v>152</v>
      </c>
      <c r="H542" s="488">
        <v>0.14399999999999999</v>
      </c>
      <c r="I542" s="469" t="s">
        <v>153</v>
      </c>
      <c r="J542" s="510">
        <f t="shared" si="38"/>
        <v>0</v>
      </c>
      <c r="K542" s="103" t="s">
        <v>666</v>
      </c>
      <c r="L542" s="22"/>
    </row>
    <row r="543" spans="1:12" ht="15" customHeight="1" x14ac:dyDescent="0.2">
      <c r="A543" s="98"/>
      <c r="B543" s="480">
        <f>B541+1</f>
        <v>15</v>
      </c>
      <c r="C543" s="481" t="s">
        <v>161</v>
      </c>
      <c r="D543" s="511" t="s">
        <v>826</v>
      </c>
      <c r="E543" s="487"/>
      <c r="F543" s="500"/>
      <c r="G543" s="464" t="s">
        <v>152</v>
      </c>
      <c r="H543" s="495">
        <v>0.23</v>
      </c>
      <c r="I543" s="485" t="s">
        <v>153</v>
      </c>
      <c r="J543" s="501">
        <f t="shared" si="38"/>
        <v>0</v>
      </c>
      <c r="K543" s="103" t="s">
        <v>667</v>
      </c>
      <c r="L543" s="22"/>
    </row>
    <row r="544" spans="1:12" ht="15" customHeight="1" x14ac:dyDescent="0.2">
      <c r="A544" s="98"/>
      <c r="B544" s="581"/>
      <c r="C544" s="394"/>
      <c r="D544" s="511" t="s">
        <v>827</v>
      </c>
      <c r="E544" s="487"/>
      <c r="F544" s="500"/>
      <c r="G544" s="464" t="s">
        <v>152</v>
      </c>
      <c r="H544" s="488">
        <v>0.154</v>
      </c>
      <c r="I544" s="469" t="s">
        <v>153</v>
      </c>
      <c r="J544" s="510">
        <f t="shared" si="38"/>
        <v>0</v>
      </c>
      <c r="K544" s="103" t="s">
        <v>668</v>
      </c>
      <c r="L544" s="22"/>
    </row>
    <row r="545" spans="1:12" ht="15" customHeight="1" x14ac:dyDescent="0.2">
      <c r="A545" s="98"/>
      <c r="B545" s="480">
        <f>B543+1</f>
        <v>16</v>
      </c>
      <c r="C545" s="481" t="s">
        <v>173</v>
      </c>
      <c r="D545" s="511" t="s">
        <v>826</v>
      </c>
      <c r="E545" s="487"/>
      <c r="F545" s="500"/>
      <c r="G545" s="464" t="s">
        <v>152</v>
      </c>
      <c r="H545" s="495">
        <v>0.26</v>
      </c>
      <c r="I545" s="485" t="s">
        <v>153</v>
      </c>
      <c r="J545" s="501">
        <f>ROUND(F545*H545,0)</f>
        <v>0</v>
      </c>
      <c r="K545" s="103" t="s">
        <v>669</v>
      </c>
      <c r="L545" s="22"/>
    </row>
    <row r="546" spans="1:12" ht="15" customHeight="1" x14ac:dyDescent="0.2">
      <c r="A546" s="98"/>
      <c r="B546" s="581"/>
      <c r="C546" s="394"/>
      <c r="D546" s="511" t="s">
        <v>827</v>
      </c>
      <c r="E546" s="487"/>
      <c r="F546" s="500"/>
      <c r="G546" s="464" t="s">
        <v>152</v>
      </c>
      <c r="H546" s="488">
        <v>0.17399999999999999</v>
      </c>
      <c r="I546" s="469" t="s">
        <v>153</v>
      </c>
      <c r="J546" s="510">
        <f>ROUND(F546*H546,0)</f>
        <v>0</v>
      </c>
      <c r="K546" s="103" t="s">
        <v>670</v>
      </c>
      <c r="L546" s="22"/>
    </row>
    <row r="547" spans="1:12" ht="15" customHeight="1" x14ac:dyDescent="0.2">
      <c r="A547" s="98"/>
      <c r="B547" s="480">
        <f>B545+1</f>
        <v>17</v>
      </c>
      <c r="C547" s="481" t="s">
        <v>175</v>
      </c>
      <c r="D547" s="511" t="s">
        <v>826</v>
      </c>
      <c r="E547" s="487"/>
      <c r="F547" s="500"/>
      <c r="G547" s="464" t="s">
        <v>152</v>
      </c>
      <c r="H547" s="495">
        <v>0.27700000000000002</v>
      </c>
      <c r="I547" s="485" t="s">
        <v>153</v>
      </c>
      <c r="J547" s="501">
        <f t="shared" si="38"/>
        <v>0</v>
      </c>
      <c r="K547" s="103" t="s">
        <v>671</v>
      </c>
      <c r="L547" s="22"/>
    </row>
    <row r="548" spans="1:12" ht="15" customHeight="1" thickBot="1" x14ac:dyDescent="0.25">
      <c r="A548" s="98"/>
      <c r="B548" s="581"/>
      <c r="C548" s="394"/>
      <c r="D548" s="511" t="s">
        <v>827</v>
      </c>
      <c r="E548" s="487"/>
      <c r="F548" s="500"/>
      <c r="G548" s="464" t="s">
        <v>152</v>
      </c>
      <c r="H548" s="488">
        <v>0.185</v>
      </c>
      <c r="I548" s="469" t="s">
        <v>153</v>
      </c>
      <c r="J548" s="510">
        <f t="shared" si="38"/>
        <v>0</v>
      </c>
      <c r="K548" s="103" t="s">
        <v>672</v>
      </c>
      <c r="L548" s="22"/>
    </row>
    <row r="549" spans="1:12" ht="15" customHeight="1" x14ac:dyDescent="0.2">
      <c r="A549" s="98"/>
      <c r="B549" s="103"/>
      <c r="C549" s="104"/>
      <c r="D549" s="103"/>
      <c r="E549" s="103"/>
      <c r="F549" s="62"/>
      <c r="G549" s="104"/>
      <c r="H549" s="734" t="s">
        <v>774</v>
      </c>
      <c r="I549" s="735"/>
      <c r="J549" s="167"/>
      <c r="K549" s="94"/>
    </row>
    <row r="550" spans="1:12" ht="15" customHeight="1" thickBot="1" x14ac:dyDescent="0.25">
      <c r="A550" s="98"/>
      <c r="B550" s="103"/>
      <c r="C550" s="103"/>
      <c r="D550" s="103"/>
      <c r="E550" s="103"/>
      <c r="F550" s="62"/>
      <c r="G550" s="103"/>
      <c r="H550" s="736" t="s">
        <v>163</v>
      </c>
      <c r="I550" s="737"/>
      <c r="J550" s="183">
        <f>SUM(J522:J548)</f>
        <v>0</v>
      </c>
      <c r="K550" s="103" t="s">
        <v>828</v>
      </c>
      <c r="L550" s="14" t="s">
        <v>152</v>
      </c>
    </row>
    <row r="551" spans="1:12" s="1" customFormat="1" ht="15" customHeight="1" x14ac:dyDescent="0.2">
      <c r="A551" s="98"/>
      <c r="B551" s="98"/>
      <c r="C551" s="98"/>
      <c r="D551" s="98"/>
      <c r="E551" s="98"/>
      <c r="F551" s="628"/>
      <c r="G551" s="98"/>
      <c r="H551" s="629"/>
      <c r="I551" s="98"/>
      <c r="J551" s="628"/>
      <c r="K551" s="98"/>
    </row>
    <row r="552" spans="1:12" ht="15" customHeight="1" x14ac:dyDescent="0.2">
      <c r="A552" s="97">
        <f>A518+1</f>
        <v>34</v>
      </c>
      <c r="B552" s="98" t="s">
        <v>829</v>
      </c>
      <c r="C552" s="94"/>
      <c r="D552" s="94"/>
      <c r="E552" s="94"/>
      <c r="F552" s="163"/>
      <c r="G552" s="94"/>
      <c r="H552" s="164"/>
      <c r="I552" s="94"/>
      <c r="J552" s="163"/>
      <c r="K552" s="94"/>
    </row>
    <row r="553" spans="1:12" ht="15" customHeight="1" x14ac:dyDescent="0.2">
      <c r="A553" s="99"/>
      <c r="B553" s="94"/>
      <c r="C553" s="94"/>
      <c r="D553" s="94"/>
      <c r="E553" s="94"/>
      <c r="F553" s="163"/>
      <c r="G553" s="94"/>
      <c r="H553" s="164"/>
      <c r="I553" s="94"/>
      <c r="J553" s="163"/>
      <c r="K553" s="94"/>
    </row>
    <row r="554" spans="1:12" ht="15" customHeight="1" x14ac:dyDescent="0.2">
      <c r="A554" s="99"/>
      <c r="B554" s="874" t="s">
        <v>531</v>
      </c>
      <c r="C554" s="875"/>
      <c r="D554" s="874" t="s">
        <v>147</v>
      </c>
      <c r="E554" s="875"/>
      <c r="F554" s="498" t="s">
        <v>302</v>
      </c>
      <c r="G554" s="490"/>
      <c r="H554" s="499" t="s">
        <v>149</v>
      </c>
      <c r="I554" s="490"/>
      <c r="J554" s="498" t="s">
        <v>8</v>
      </c>
      <c r="K554" s="103"/>
    </row>
    <row r="555" spans="1:12" ht="15" customHeight="1" x14ac:dyDescent="0.2">
      <c r="A555" s="99"/>
      <c r="B555" s="147"/>
      <c r="C555" s="250"/>
      <c r="D555" s="347"/>
      <c r="E555" s="348"/>
      <c r="F555" s="165"/>
      <c r="G555" s="134"/>
      <c r="H555" s="128"/>
      <c r="I555" s="134"/>
      <c r="J555" s="166" t="s">
        <v>150</v>
      </c>
      <c r="K555" s="103"/>
    </row>
    <row r="556" spans="1:12" s="1" customFormat="1" ht="15" customHeight="1" x14ac:dyDescent="0.2">
      <c r="A556" s="98"/>
      <c r="B556" s="483">
        <v>1</v>
      </c>
      <c r="C556" s="487" t="s">
        <v>197</v>
      </c>
      <c r="D556" s="742"/>
      <c r="E556" s="727"/>
      <c r="F556" s="500"/>
      <c r="G556" s="464" t="s">
        <v>152</v>
      </c>
      <c r="H556" s="488">
        <v>0.27300000000000002</v>
      </c>
      <c r="I556" s="485" t="s">
        <v>153</v>
      </c>
      <c r="J556" s="501">
        <f>ROUND(F556*H556,0)</f>
        <v>0</v>
      </c>
      <c r="K556" s="103" t="s">
        <v>154</v>
      </c>
    </row>
    <row r="557" spans="1:12" s="1" customFormat="1" ht="15" customHeight="1" x14ac:dyDescent="0.2">
      <c r="A557" s="98"/>
      <c r="B557" s="483">
        <f t="shared" ref="B557:B560" si="40">B556+1</f>
        <v>2</v>
      </c>
      <c r="C557" s="487" t="s">
        <v>213</v>
      </c>
      <c r="D557" s="742"/>
      <c r="E557" s="727"/>
      <c r="F557" s="500"/>
      <c r="G557" s="464" t="s">
        <v>152</v>
      </c>
      <c r="H557" s="488">
        <v>0.30099999999999999</v>
      </c>
      <c r="I557" s="485" t="s">
        <v>153</v>
      </c>
      <c r="J557" s="501">
        <f>ROUND(F557*H557,0)</f>
        <v>0</v>
      </c>
      <c r="K557" s="103" t="s">
        <v>189</v>
      </c>
    </row>
    <row r="558" spans="1:12" s="1" customFormat="1" ht="15" customHeight="1" x14ac:dyDescent="0.2">
      <c r="A558" s="98"/>
      <c r="B558" s="483">
        <f t="shared" si="40"/>
        <v>3</v>
      </c>
      <c r="C558" s="487" t="s">
        <v>215</v>
      </c>
      <c r="D558" s="742"/>
      <c r="E558" s="727"/>
      <c r="F558" s="500"/>
      <c r="G558" s="464" t="s">
        <v>152</v>
      </c>
      <c r="H558" s="488">
        <v>0.32900000000000001</v>
      </c>
      <c r="I558" s="485" t="s">
        <v>153</v>
      </c>
      <c r="J558" s="501">
        <f>ROUND(F558*H558,0)</f>
        <v>0</v>
      </c>
      <c r="K558" s="103" t="s">
        <v>214</v>
      </c>
    </row>
    <row r="559" spans="1:12" s="1" customFormat="1" ht="15" customHeight="1" x14ac:dyDescent="0.2">
      <c r="A559" s="98"/>
      <c r="B559" s="483">
        <f t="shared" si="40"/>
        <v>4</v>
      </c>
      <c r="C559" s="487" t="s">
        <v>216</v>
      </c>
      <c r="D559" s="742"/>
      <c r="E559" s="727"/>
      <c r="F559" s="500"/>
      <c r="G559" s="464" t="s">
        <v>152</v>
      </c>
      <c r="H559" s="488">
        <v>0.35499999999999998</v>
      </c>
      <c r="I559" s="485" t="s">
        <v>153</v>
      </c>
      <c r="J559" s="501">
        <f>ROUND(F559*H559,0)</f>
        <v>0</v>
      </c>
      <c r="K559" s="103" t="s">
        <v>198</v>
      </c>
    </row>
    <row r="560" spans="1:12" s="1" customFormat="1" ht="15" customHeight="1" x14ac:dyDescent="0.2">
      <c r="A560" s="98"/>
      <c r="B560" s="483">
        <f t="shared" si="40"/>
        <v>5</v>
      </c>
      <c r="C560" s="487" t="s">
        <v>218</v>
      </c>
      <c r="D560" s="742"/>
      <c r="E560" s="727"/>
      <c r="F560" s="500"/>
      <c r="G560" s="464" t="s">
        <v>152</v>
      </c>
      <c r="H560" s="488">
        <v>0.38100000000000001</v>
      </c>
      <c r="I560" s="485" t="s">
        <v>153</v>
      </c>
      <c r="J560" s="501">
        <f>ROUND(F560*H560,0)</f>
        <v>0</v>
      </c>
      <c r="K560" s="103" t="s">
        <v>217</v>
      </c>
    </row>
    <row r="561" spans="1:240" s="1" customFormat="1" ht="15" customHeight="1" x14ac:dyDescent="0.2">
      <c r="A561" s="98"/>
      <c r="B561" s="483">
        <f>B560+1</f>
        <v>6</v>
      </c>
      <c r="C561" s="487" t="s">
        <v>220</v>
      </c>
      <c r="D561" s="742"/>
      <c r="E561" s="727"/>
      <c r="F561" s="467"/>
      <c r="G561" s="464" t="s">
        <v>152</v>
      </c>
      <c r="H561" s="156">
        <v>0.40699999999999997</v>
      </c>
      <c r="I561" s="469" t="s">
        <v>153</v>
      </c>
      <c r="J561" s="470">
        <f t="shared" ref="J561:J568" si="41">ROUND(F561*H561,0)</f>
        <v>0</v>
      </c>
      <c r="K561" s="103" t="s">
        <v>260</v>
      </c>
    </row>
    <row r="562" spans="1:240" s="1" customFormat="1" ht="15" customHeight="1" x14ac:dyDescent="0.2">
      <c r="A562" s="98"/>
      <c r="B562" s="483">
        <f>B561+1</f>
        <v>7</v>
      </c>
      <c r="C562" s="487" t="s">
        <v>222</v>
      </c>
      <c r="D562" s="742"/>
      <c r="E562" s="727"/>
      <c r="F562" s="467"/>
      <c r="G562" s="464" t="s">
        <v>152</v>
      </c>
      <c r="H562" s="495">
        <v>0.432</v>
      </c>
      <c r="I562" s="469" t="s">
        <v>153</v>
      </c>
      <c r="J562" s="470">
        <f t="shared" si="41"/>
        <v>0</v>
      </c>
      <c r="K562" s="103" t="s">
        <v>261</v>
      </c>
    </row>
    <row r="563" spans="1:240" s="1" customFormat="1" ht="15" customHeight="1" x14ac:dyDescent="0.2">
      <c r="A563" s="98"/>
      <c r="B563" s="483">
        <f t="shared" ref="B563:B568" si="42">B562+1</f>
        <v>8</v>
      </c>
      <c r="C563" s="487" t="s">
        <v>650</v>
      </c>
      <c r="D563" s="742"/>
      <c r="E563" s="727"/>
      <c r="F563" s="467"/>
      <c r="G563" s="464" t="s">
        <v>152</v>
      </c>
      <c r="H563" s="488">
        <v>0.45900000000000002</v>
      </c>
      <c r="I563" s="469" t="s">
        <v>153</v>
      </c>
      <c r="J563" s="470">
        <f t="shared" si="41"/>
        <v>0</v>
      </c>
      <c r="K563" s="103" t="s">
        <v>314</v>
      </c>
    </row>
    <row r="564" spans="1:240" s="1" customFormat="1" ht="15" customHeight="1" x14ac:dyDescent="0.2">
      <c r="A564" s="98"/>
      <c r="B564" s="483">
        <f t="shared" si="42"/>
        <v>9</v>
      </c>
      <c r="C564" s="487" t="s">
        <v>226</v>
      </c>
      <c r="D564" s="742"/>
      <c r="E564" s="727"/>
      <c r="F564" s="467"/>
      <c r="G564" s="464" t="s">
        <v>152</v>
      </c>
      <c r="H564" s="488">
        <v>0.48</v>
      </c>
      <c r="I564" s="469" t="s">
        <v>153</v>
      </c>
      <c r="J564" s="470">
        <f t="shared" si="41"/>
        <v>0</v>
      </c>
      <c r="K564" s="103" t="s">
        <v>501</v>
      </c>
    </row>
    <row r="565" spans="1:240" s="1" customFormat="1" ht="15" customHeight="1" x14ac:dyDescent="0.2">
      <c r="A565" s="98"/>
      <c r="B565" s="483">
        <f t="shared" si="42"/>
        <v>10</v>
      </c>
      <c r="C565" s="487" t="s">
        <v>228</v>
      </c>
      <c r="D565" s="742"/>
      <c r="E565" s="727"/>
      <c r="F565" s="467"/>
      <c r="G565" s="464" t="s">
        <v>152</v>
      </c>
      <c r="H565" s="287">
        <v>0.5</v>
      </c>
      <c r="I565" s="469" t="s">
        <v>153</v>
      </c>
      <c r="J565" s="470">
        <f t="shared" si="41"/>
        <v>0</v>
      </c>
      <c r="K565" s="103" t="s">
        <v>502</v>
      </c>
    </row>
    <row r="566" spans="1:240" s="1" customFormat="1" ht="15" customHeight="1" x14ac:dyDescent="0.2">
      <c r="A566" s="98"/>
      <c r="B566" s="483">
        <f t="shared" si="42"/>
        <v>11</v>
      </c>
      <c r="C566" s="487" t="s">
        <v>230</v>
      </c>
      <c r="D566" s="742"/>
      <c r="E566" s="727"/>
      <c r="F566" s="467"/>
      <c r="G566" s="464" t="s">
        <v>152</v>
      </c>
      <c r="H566" s="495">
        <v>0.5</v>
      </c>
      <c r="I566" s="469" t="s">
        <v>153</v>
      </c>
      <c r="J566" s="470">
        <f t="shared" si="41"/>
        <v>0</v>
      </c>
      <c r="K566" s="103" t="s">
        <v>503</v>
      </c>
    </row>
    <row r="567" spans="1:240" s="1" customFormat="1" ht="15" customHeight="1" x14ac:dyDescent="0.2">
      <c r="A567" s="98"/>
      <c r="B567" s="483">
        <f t="shared" si="42"/>
        <v>12</v>
      </c>
      <c r="C567" s="487" t="s">
        <v>232</v>
      </c>
      <c r="D567" s="742"/>
      <c r="E567" s="727"/>
      <c r="F567" s="467"/>
      <c r="G567" s="464" t="s">
        <v>152</v>
      </c>
      <c r="H567" s="495">
        <v>0.5</v>
      </c>
      <c r="I567" s="469" t="s">
        <v>153</v>
      </c>
      <c r="J567" s="470">
        <f t="shared" si="41"/>
        <v>0</v>
      </c>
      <c r="K567" s="103" t="s">
        <v>504</v>
      </c>
    </row>
    <row r="568" spans="1:240" ht="15" customHeight="1" thickBot="1" x14ac:dyDescent="0.25">
      <c r="A568" s="98"/>
      <c r="B568" s="483">
        <f t="shared" si="42"/>
        <v>13</v>
      </c>
      <c r="C568" s="487" t="s">
        <v>1136</v>
      </c>
      <c r="D568" s="742"/>
      <c r="E568" s="727"/>
      <c r="F568" s="467"/>
      <c r="G568" s="464" t="s">
        <v>152</v>
      </c>
      <c r="H568" s="495">
        <v>0.5</v>
      </c>
      <c r="I568" s="469" t="s">
        <v>153</v>
      </c>
      <c r="J568" s="470">
        <f t="shared" si="41"/>
        <v>0</v>
      </c>
      <c r="K568" s="103" t="s">
        <v>505</v>
      </c>
      <c r="L568" s="1"/>
    </row>
    <row r="569" spans="1:240" s="1" customFormat="1" ht="15" customHeight="1" x14ac:dyDescent="0.2">
      <c r="A569" s="98"/>
      <c r="B569" s="103"/>
      <c r="C569" s="104"/>
      <c r="D569" s="103"/>
      <c r="E569" s="103"/>
      <c r="F569" s="62"/>
      <c r="G569" s="104"/>
      <c r="H569" s="734" t="s">
        <v>1216</v>
      </c>
      <c r="I569" s="735"/>
      <c r="J569" s="167"/>
      <c r="K569" s="94"/>
      <c r="L569" s="14"/>
    </row>
    <row r="570" spans="1:240" ht="15" customHeight="1" thickBot="1" x14ac:dyDescent="0.25">
      <c r="A570" s="98"/>
      <c r="B570" s="103"/>
      <c r="C570" s="103"/>
      <c r="D570" s="103"/>
      <c r="E570" s="103"/>
      <c r="F570" s="57"/>
      <c r="G570" s="103"/>
      <c r="H570" s="736" t="s">
        <v>163</v>
      </c>
      <c r="I570" s="737"/>
      <c r="J570" s="5">
        <f>SUM(J556:J568)</f>
        <v>0</v>
      </c>
      <c r="K570" s="103" t="s">
        <v>830</v>
      </c>
      <c r="L570" s="1" t="s">
        <v>152</v>
      </c>
    </row>
    <row r="571" spans="1:240" ht="15" customHeight="1" x14ac:dyDescent="0.2">
      <c r="A571" s="98"/>
      <c r="B571" s="98"/>
      <c r="C571" s="98"/>
      <c r="D571" s="98"/>
      <c r="E571" s="98"/>
      <c r="F571" s="628"/>
      <c r="G571" s="98"/>
      <c r="H571" s="629"/>
      <c r="I571" s="98"/>
      <c r="J571" s="628"/>
      <c r="K571" s="94"/>
    </row>
    <row r="572" spans="1:240" s="1" customFormat="1" ht="15" customHeight="1" x14ac:dyDescent="0.2">
      <c r="A572" s="97">
        <f>A552+1</f>
        <v>35</v>
      </c>
      <c r="B572" s="98" t="s">
        <v>831</v>
      </c>
      <c r="C572" s="94"/>
      <c r="D572" s="94"/>
      <c r="E572" s="94"/>
      <c r="F572" s="163"/>
      <c r="G572" s="94"/>
      <c r="H572" s="164"/>
      <c r="I572" s="94"/>
      <c r="J572" s="163"/>
      <c r="K572" s="98"/>
      <c r="IF572" s="1">
        <v>3</v>
      </c>
    </row>
    <row r="573" spans="1:240" s="1" customFormat="1" ht="15" customHeight="1" x14ac:dyDescent="0.2">
      <c r="A573" s="99"/>
      <c r="B573" s="94"/>
      <c r="C573" s="94"/>
      <c r="D573" s="94"/>
      <c r="E573" s="94"/>
      <c r="F573" s="163"/>
      <c r="G573" s="94"/>
      <c r="H573" s="164"/>
      <c r="I573" s="94"/>
      <c r="J573" s="163"/>
      <c r="K573" s="103"/>
    </row>
    <row r="574" spans="1:240" s="1" customFormat="1" ht="15" customHeight="1" x14ac:dyDescent="0.2">
      <c r="A574" s="99"/>
      <c r="B574" s="874" t="s">
        <v>531</v>
      </c>
      <c r="C574" s="875"/>
      <c r="D574" s="874" t="s">
        <v>147</v>
      </c>
      <c r="E574" s="875"/>
      <c r="F574" s="498" t="s">
        <v>302</v>
      </c>
      <c r="G574" s="490"/>
      <c r="H574" s="499" t="s">
        <v>149</v>
      </c>
      <c r="I574" s="490"/>
      <c r="J574" s="498" t="s">
        <v>8</v>
      </c>
      <c r="K574" s="103"/>
    </row>
    <row r="575" spans="1:240" ht="15" customHeight="1" x14ac:dyDescent="0.2">
      <c r="A575" s="99"/>
      <c r="B575" s="147"/>
      <c r="C575" s="250"/>
      <c r="D575" s="347"/>
      <c r="E575" s="348"/>
      <c r="F575" s="165"/>
      <c r="G575" s="134"/>
      <c r="H575" s="128"/>
      <c r="I575" s="134"/>
      <c r="J575" s="166" t="s">
        <v>150</v>
      </c>
      <c r="K575" s="103"/>
    </row>
    <row r="576" spans="1:240" ht="15" customHeight="1" x14ac:dyDescent="0.2">
      <c r="A576" s="98"/>
      <c r="B576" s="480">
        <v>1</v>
      </c>
      <c r="C576" s="481" t="s">
        <v>155</v>
      </c>
      <c r="D576" s="511" t="s">
        <v>832</v>
      </c>
      <c r="E576" s="487"/>
      <c r="F576" s="500"/>
      <c r="G576" s="464" t="s">
        <v>152</v>
      </c>
      <c r="H576" s="495">
        <v>4.2000000000000003E-2</v>
      </c>
      <c r="I576" s="485" t="s">
        <v>153</v>
      </c>
      <c r="J576" s="501">
        <f t="shared" ref="J576:J627" si="43">ROUND(F576*H576,0)</f>
        <v>0</v>
      </c>
      <c r="K576" s="103" t="s">
        <v>297</v>
      </c>
      <c r="L576" s="22"/>
    </row>
    <row r="577" spans="1:12" ht="15" customHeight="1" x14ac:dyDescent="0.2">
      <c r="A577" s="98"/>
      <c r="B577" s="581"/>
      <c r="C577" s="394"/>
      <c r="D577" s="518" t="s">
        <v>833</v>
      </c>
      <c r="E577" s="487"/>
      <c r="F577" s="500"/>
      <c r="G577" s="464" t="s">
        <v>152</v>
      </c>
      <c r="H577" s="495">
        <v>6.4000000000000001E-2</v>
      </c>
      <c r="I577" s="485" t="s">
        <v>153</v>
      </c>
      <c r="J577" s="501">
        <f t="shared" si="43"/>
        <v>0</v>
      </c>
      <c r="K577" s="103" t="s">
        <v>189</v>
      </c>
      <c r="L577" s="22"/>
    </row>
    <row r="578" spans="1:12" ht="15" customHeight="1" x14ac:dyDescent="0.2">
      <c r="A578" s="98"/>
      <c r="B578" s="480">
        <f>B576+1</f>
        <v>2</v>
      </c>
      <c r="C578" s="481" t="s">
        <v>157</v>
      </c>
      <c r="D578" s="511" t="s">
        <v>832</v>
      </c>
      <c r="E578" s="487"/>
      <c r="F578" s="500"/>
      <c r="G578" s="464" t="s">
        <v>152</v>
      </c>
      <c r="H578" s="495">
        <v>6.4000000000000001E-2</v>
      </c>
      <c r="I578" s="485" t="s">
        <v>153</v>
      </c>
      <c r="J578" s="501">
        <f t="shared" si="43"/>
        <v>0</v>
      </c>
      <c r="K578" s="103" t="s">
        <v>158</v>
      </c>
      <c r="L578" s="22"/>
    </row>
    <row r="579" spans="1:12" ht="15" customHeight="1" x14ac:dyDescent="0.2">
      <c r="A579" s="98"/>
      <c r="B579" s="581"/>
      <c r="C579" s="394"/>
      <c r="D579" s="518" t="s">
        <v>833</v>
      </c>
      <c r="E579" s="487"/>
      <c r="F579" s="500"/>
      <c r="G579" s="464" t="s">
        <v>152</v>
      </c>
      <c r="H579" s="495">
        <v>9.6000000000000002E-2</v>
      </c>
      <c r="I579" s="485" t="s">
        <v>153</v>
      </c>
      <c r="J579" s="501">
        <f t="shared" si="43"/>
        <v>0</v>
      </c>
      <c r="K579" s="103" t="s">
        <v>160</v>
      </c>
      <c r="L579" s="22"/>
    </row>
    <row r="580" spans="1:12" ht="15" customHeight="1" x14ac:dyDescent="0.2">
      <c r="A580" s="98"/>
      <c r="B580" s="480">
        <f t="shared" ref="B580" si="44">B578+1</f>
        <v>3</v>
      </c>
      <c r="C580" s="481" t="s">
        <v>159</v>
      </c>
      <c r="D580" s="511" t="s">
        <v>832</v>
      </c>
      <c r="E580" s="487"/>
      <c r="F580" s="500"/>
      <c r="G580" s="464" t="s">
        <v>152</v>
      </c>
      <c r="H580" s="495">
        <v>8.4000000000000005E-2</v>
      </c>
      <c r="I580" s="485" t="s">
        <v>153</v>
      </c>
      <c r="J580" s="501">
        <f t="shared" si="43"/>
        <v>0</v>
      </c>
      <c r="K580" s="103" t="s">
        <v>162</v>
      </c>
      <c r="L580" s="22"/>
    </row>
    <row r="581" spans="1:12" ht="15" customHeight="1" x14ac:dyDescent="0.2">
      <c r="A581" s="98"/>
      <c r="B581" s="581"/>
      <c r="C581" s="394"/>
      <c r="D581" s="518" t="s">
        <v>833</v>
      </c>
      <c r="E581" s="487"/>
      <c r="F581" s="500"/>
      <c r="G581" s="464" t="s">
        <v>152</v>
      </c>
      <c r="H581" s="495">
        <v>0.126</v>
      </c>
      <c r="I581" s="485" t="s">
        <v>153</v>
      </c>
      <c r="J581" s="501">
        <f t="shared" si="43"/>
        <v>0</v>
      </c>
      <c r="K581" s="103" t="s">
        <v>174</v>
      </c>
      <c r="L581" s="22"/>
    </row>
    <row r="582" spans="1:12" ht="15" customHeight="1" x14ac:dyDescent="0.2">
      <c r="A582" s="98"/>
      <c r="B582" s="480">
        <f t="shared" ref="B582" si="45">B580+1</f>
        <v>4</v>
      </c>
      <c r="C582" s="481" t="s">
        <v>161</v>
      </c>
      <c r="D582" s="511" t="s">
        <v>832</v>
      </c>
      <c r="E582" s="487"/>
      <c r="F582" s="500"/>
      <c r="G582" s="464" t="s">
        <v>152</v>
      </c>
      <c r="H582" s="495">
        <v>9.8000000000000004E-2</v>
      </c>
      <c r="I582" s="485" t="s">
        <v>153</v>
      </c>
      <c r="J582" s="501">
        <f t="shared" si="43"/>
        <v>0</v>
      </c>
      <c r="K582" s="103" t="s">
        <v>176</v>
      </c>
      <c r="L582" s="22"/>
    </row>
    <row r="583" spans="1:12" ht="15" customHeight="1" x14ac:dyDescent="0.2">
      <c r="A583" s="98"/>
      <c r="B583" s="581"/>
      <c r="C583" s="394"/>
      <c r="D583" s="518" t="s">
        <v>833</v>
      </c>
      <c r="E583" s="487"/>
      <c r="F583" s="500"/>
      <c r="G583" s="464" t="s">
        <v>152</v>
      </c>
      <c r="H583" s="488">
        <v>0.14699999999999999</v>
      </c>
      <c r="I583" s="469" t="s">
        <v>153</v>
      </c>
      <c r="J583" s="510">
        <f t="shared" si="43"/>
        <v>0</v>
      </c>
      <c r="K583" s="103" t="s">
        <v>269</v>
      </c>
      <c r="L583" s="22"/>
    </row>
    <row r="584" spans="1:12" ht="15" customHeight="1" x14ac:dyDescent="0.2">
      <c r="A584" s="98"/>
      <c r="B584" s="480">
        <f t="shared" ref="B584" si="46">B582+1</f>
        <v>5</v>
      </c>
      <c r="C584" s="481" t="s">
        <v>173</v>
      </c>
      <c r="D584" s="511" t="s">
        <v>832</v>
      </c>
      <c r="E584" s="487"/>
      <c r="F584" s="500"/>
      <c r="G584" s="464" t="s">
        <v>152</v>
      </c>
      <c r="H584" s="495">
        <v>0.114</v>
      </c>
      <c r="I584" s="485" t="s">
        <v>153</v>
      </c>
      <c r="J584" s="501">
        <f t="shared" si="43"/>
        <v>0</v>
      </c>
      <c r="K584" s="103" t="s">
        <v>250</v>
      </c>
      <c r="L584" s="22"/>
    </row>
    <row r="585" spans="1:12" ht="15" customHeight="1" x14ac:dyDescent="0.2">
      <c r="A585" s="98"/>
      <c r="B585" s="581"/>
      <c r="C585" s="394"/>
      <c r="D585" s="518" t="s">
        <v>833</v>
      </c>
      <c r="E585" s="487"/>
      <c r="F585" s="500"/>
      <c r="G585" s="464" t="s">
        <v>152</v>
      </c>
      <c r="H585" s="488">
        <v>0.17199999999999999</v>
      </c>
      <c r="I585" s="469" t="s">
        <v>153</v>
      </c>
      <c r="J585" s="510">
        <f t="shared" si="43"/>
        <v>0</v>
      </c>
      <c r="K585" s="103" t="s">
        <v>272</v>
      </c>
      <c r="L585" s="22"/>
    </row>
    <row r="586" spans="1:12" ht="15" customHeight="1" x14ac:dyDescent="0.2">
      <c r="A586" s="98"/>
      <c r="B586" s="480">
        <f t="shared" ref="B586" si="47">B584+1</f>
        <v>6</v>
      </c>
      <c r="C586" s="481" t="s">
        <v>175</v>
      </c>
      <c r="D586" s="511" t="s">
        <v>832</v>
      </c>
      <c r="E586" s="487"/>
      <c r="F586" s="500"/>
      <c r="G586" s="464" t="s">
        <v>152</v>
      </c>
      <c r="H586" s="495">
        <v>0.129</v>
      </c>
      <c r="I586" s="485" t="s">
        <v>153</v>
      </c>
      <c r="J586" s="501">
        <f t="shared" si="43"/>
        <v>0</v>
      </c>
      <c r="K586" s="103" t="s">
        <v>229</v>
      </c>
      <c r="L586" s="22"/>
    </row>
    <row r="587" spans="1:12" ht="15" customHeight="1" x14ac:dyDescent="0.2">
      <c r="A587" s="98"/>
      <c r="B587" s="581"/>
      <c r="C587" s="394"/>
      <c r="D587" s="518" t="s">
        <v>833</v>
      </c>
      <c r="E587" s="487"/>
      <c r="F587" s="500"/>
      <c r="G587" s="464" t="s">
        <v>152</v>
      </c>
      <c r="H587" s="488">
        <v>0.19400000000000001</v>
      </c>
      <c r="I587" s="469" t="s">
        <v>153</v>
      </c>
      <c r="J587" s="510">
        <f t="shared" si="43"/>
        <v>0</v>
      </c>
      <c r="K587" s="103" t="s">
        <v>275</v>
      </c>
      <c r="L587" s="22"/>
    </row>
    <row r="588" spans="1:12" ht="15" customHeight="1" x14ac:dyDescent="0.2">
      <c r="A588" s="98"/>
      <c r="B588" s="480">
        <f t="shared" ref="B588" si="48">B586+1</f>
        <v>7</v>
      </c>
      <c r="C588" s="481" t="s">
        <v>196</v>
      </c>
      <c r="D588" s="511" t="s">
        <v>832</v>
      </c>
      <c r="E588" s="487"/>
      <c r="F588" s="500"/>
      <c r="G588" s="464" t="s">
        <v>152</v>
      </c>
      <c r="H588" s="495">
        <v>0.14699999999999999</v>
      </c>
      <c r="I588" s="485" t="s">
        <v>153</v>
      </c>
      <c r="J588" s="501">
        <f t="shared" si="43"/>
        <v>0</v>
      </c>
      <c r="K588" s="103" t="s">
        <v>277</v>
      </c>
      <c r="L588" s="22"/>
    </row>
    <row r="589" spans="1:12" ht="15" customHeight="1" x14ac:dyDescent="0.2">
      <c r="A589" s="98"/>
      <c r="B589" s="581"/>
      <c r="C589" s="394"/>
      <c r="D589" s="518" t="s">
        <v>833</v>
      </c>
      <c r="E589" s="487"/>
      <c r="F589" s="500"/>
      <c r="G589" s="464" t="s">
        <v>152</v>
      </c>
      <c r="H589" s="488">
        <v>0.22</v>
      </c>
      <c r="I589" s="469" t="s">
        <v>153</v>
      </c>
      <c r="J589" s="510">
        <f t="shared" si="43"/>
        <v>0</v>
      </c>
      <c r="K589" s="103" t="s">
        <v>280</v>
      </c>
      <c r="L589" s="22"/>
    </row>
    <row r="590" spans="1:12" ht="15" customHeight="1" x14ac:dyDescent="0.2">
      <c r="A590" s="98"/>
      <c r="B590" s="480">
        <f t="shared" ref="B590" si="49">B588+1</f>
        <v>8</v>
      </c>
      <c r="C590" s="481" t="s">
        <v>197</v>
      </c>
      <c r="D590" s="511" t="s">
        <v>832</v>
      </c>
      <c r="E590" s="487"/>
      <c r="F590" s="500"/>
      <c r="G590" s="464" t="s">
        <v>152</v>
      </c>
      <c r="H590" s="495">
        <v>0.16400000000000001</v>
      </c>
      <c r="I590" s="485" t="s">
        <v>153</v>
      </c>
      <c r="J590" s="501">
        <f t="shared" si="43"/>
        <v>0</v>
      </c>
      <c r="K590" s="103" t="s">
        <v>282</v>
      </c>
      <c r="L590" s="22"/>
    </row>
    <row r="591" spans="1:12" ht="15" customHeight="1" x14ac:dyDescent="0.2">
      <c r="A591" s="98"/>
      <c r="B591" s="581"/>
      <c r="C591" s="394"/>
      <c r="D591" s="518" t="s">
        <v>833</v>
      </c>
      <c r="E591" s="487"/>
      <c r="F591" s="500"/>
      <c r="G591" s="464" t="s">
        <v>152</v>
      </c>
      <c r="H591" s="488">
        <v>0.246</v>
      </c>
      <c r="I591" s="469" t="s">
        <v>153</v>
      </c>
      <c r="J591" s="510">
        <f t="shared" si="43"/>
        <v>0</v>
      </c>
      <c r="K591" s="103" t="s">
        <v>284</v>
      </c>
      <c r="L591" s="22"/>
    </row>
    <row r="592" spans="1:12" ht="15" customHeight="1" x14ac:dyDescent="0.2">
      <c r="A592" s="98"/>
      <c r="B592" s="480">
        <f t="shared" ref="B592" si="50">B590+1</f>
        <v>9</v>
      </c>
      <c r="C592" s="481" t="s">
        <v>213</v>
      </c>
      <c r="D592" s="511" t="s">
        <v>832</v>
      </c>
      <c r="E592" s="487"/>
      <c r="F592" s="500"/>
      <c r="G592" s="464" t="s">
        <v>152</v>
      </c>
      <c r="H592" s="495">
        <v>0.18099999999999999</v>
      </c>
      <c r="I592" s="485" t="s">
        <v>153</v>
      </c>
      <c r="J592" s="501">
        <f t="shared" si="43"/>
        <v>0</v>
      </c>
      <c r="K592" s="103" t="s">
        <v>286</v>
      </c>
      <c r="L592" s="22"/>
    </row>
    <row r="593" spans="1:12" ht="15" customHeight="1" x14ac:dyDescent="0.2">
      <c r="A593" s="98"/>
      <c r="B593" s="580"/>
      <c r="C593" s="178"/>
      <c r="D593" s="518" t="s">
        <v>833</v>
      </c>
      <c r="E593" s="487"/>
      <c r="F593" s="500"/>
      <c r="G593" s="464" t="s">
        <v>152</v>
      </c>
      <c r="H593" s="488">
        <v>0.27100000000000002</v>
      </c>
      <c r="I593" s="469" t="s">
        <v>153</v>
      </c>
      <c r="J593" s="510">
        <f t="shared" si="43"/>
        <v>0</v>
      </c>
      <c r="K593" s="103" t="s">
        <v>288</v>
      </c>
      <c r="L593" s="22"/>
    </row>
    <row r="594" spans="1:12" ht="15" customHeight="1" x14ac:dyDescent="0.2">
      <c r="A594" s="98"/>
      <c r="B594" s="581"/>
      <c r="C594" s="394"/>
      <c r="D594" s="511" t="s">
        <v>834</v>
      </c>
      <c r="E594" s="487"/>
      <c r="F594" s="500"/>
      <c r="G594" s="464" t="s">
        <v>152</v>
      </c>
      <c r="H594" s="488">
        <v>0.18099999999999999</v>
      </c>
      <c r="I594" s="469" t="s">
        <v>153</v>
      </c>
      <c r="J594" s="510">
        <f t="shared" si="43"/>
        <v>0</v>
      </c>
      <c r="K594" s="103" t="s">
        <v>653</v>
      </c>
      <c r="L594" s="22"/>
    </row>
    <row r="595" spans="1:12" ht="15" customHeight="1" x14ac:dyDescent="0.2">
      <c r="A595" s="98"/>
      <c r="B595" s="480">
        <f>B592+1</f>
        <v>10</v>
      </c>
      <c r="C595" s="481" t="s">
        <v>215</v>
      </c>
      <c r="D595" s="511" t="s">
        <v>832</v>
      </c>
      <c r="E595" s="487"/>
      <c r="F595" s="500"/>
      <c r="G595" s="464" t="s">
        <v>152</v>
      </c>
      <c r="H595" s="495">
        <v>0.19700000000000001</v>
      </c>
      <c r="I595" s="485" t="s">
        <v>153</v>
      </c>
      <c r="J595" s="501">
        <f t="shared" si="43"/>
        <v>0</v>
      </c>
      <c r="K595" s="103" t="s">
        <v>321</v>
      </c>
      <c r="L595" s="22"/>
    </row>
    <row r="596" spans="1:12" ht="15" customHeight="1" x14ac:dyDescent="0.2">
      <c r="A596" s="98"/>
      <c r="B596" s="580"/>
      <c r="C596" s="178"/>
      <c r="D596" s="518" t="s">
        <v>833</v>
      </c>
      <c r="E596" s="487"/>
      <c r="F596" s="500"/>
      <c r="G596" s="464" t="s">
        <v>152</v>
      </c>
      <c r="H596" s="495">
        <v>0.29599999999999999</v>
      </c>
      <c r="I596" s="485" t="s">
        <v>153</v>
      </c>
      <c r="J596" s="501">
        <f t="shared" si="43"/>
        <v>0</v>
      </c>
      <c r="K596" s="103" t="s">
        <v>666</v>
      </c>
      <c r="L596" s="22"/>
    </row>
    <row r="597" spans="1:12" ht="15" customHeight="1" x14ac:dyDescent="0.2">
      <c r="A597" s="98"/>
      <c r="B597" s="581"/>
      <c r="C597" s="394"/>
      <c r="D597" s="511" t="s">
        <v>834</v>
      </c>
      <c r="E597" s="487"/>
      <c r="F597" s="500"/>
      <c r="G597" s="464" t="s">
        <v>152</v>
      </c>
      <c r="H597" s="488">
        <v>0.19700000000000001</v>
      </c>
      <c r="I597" s="469" t="s">
        <v>153</v>
      </c>
      <c r="J597" s="510">
        <f t="shared" si="43"/>
        <v>0</v>
      </c>
      <c r="K597" s="103" t="s">
        <v>667</v>
      </c>
      <c r="L597" s="22"/>
    </row>
    <row r="598" spans="1:12" ht="15" customHeight="1" x14ac:dyDescent="0.2">
      <c r="A598" s="98"/>
      <c r="B598" s="480">
        <f t="shared" ref="B598" si="51">B595+1</f>
        <v>11</v>
      </c>
      <c r="C598" s="481" t="s">
        <v>216</v>
      </c>
      <c r="D598" s="511" t="s">
        <v>832</v>
      </c>
      <c r="E598" s="487"/>
      <c r="F598" s="500"/>
      <c r="G598" s="464" t="s">
        <v>152</v>
      </c>
      <c r="H598" s="495">
        <v>0.21299999999999999</v>
      </c>
      <c r="I598" s="485" t="s">
        <v>153</v>
      </c>
      <c r="J598" s="501">
        <f t="shared" si="43"/>
        <v>0</v>
      </c>
      <c r="K598" s="103" t="s">
        <v>668</v>
      </c>
      <c r="L598" s="22"/>
    </row>
    <row r="599" spans="1:12" ht="15" customHeight="1" x14ac:dyDescent="0.2">
      <c r="A599" s="98"/>
      <c r="B599" s="580"/>
      <c r="C599" s="178"/>
      <c r="D599" s="518" t="s">
        <v>833</v>
      </c>
      <c r="E599" s="487"/>
      <c r="F599" s="500"/>
      <c r="G599" s="464" t="s">
        <v>152</v>
      </c>
      <c r="H599" s="488">
        <v>0.32</v>
      </c>
      <c r="I599" s="469" t="s">
        <v>153</v>
      </c>
      <c r="J599" s="510">
        <f t="shared" si="43"/>
        <v>0</v>
      </c>
      <c r="K599" s="103" t="s">
        <v>669</v>
      </c>
      <c r="L599" s="22"/>
    </row>
    <row r="600" spans="1:12" ht="15" customHeight="1" x14ac:dyDescent="0.2">
      <c r="A600" s="98"/>
      <c r="B600" s="581"/>
      <c r="C600" s="394"/>
      <c r="D600" s="511" t="s">
        <v>834</v>
      </c>
      <c r="E600" s="487"/>
      <c r="F600" s="500"/>
      <c r="G600" s="464" t="s">
        <v>152</v>
      </c>
      <c r="H600" s="488">
        <v>0.21299999999999999</v>
      </c>
      <c r="I600" s="469" t="s">
        <v>153</v>
      </c>
      <c r="J600" s="510">
        <f t="shared" si="43"/>
        <v>0</v>
      </c>
      <c r="K600" s="103" t="s">
        <v>670</v>
      </c>
      <c r="L600" s="22"/>
    </row>
    <row r="601" spans="1:12" ht="15" customHeight="1" x14ac:dyDescent="0.2">
      <c r="A601" s="98"/>
      <c r="B601" s="480">
        <f t="shared" ref="B601" si="52">B598+1</f>
        <v>12</v>
      </c>
      <c r="C601" s="481" t="s">
        <v>218</v>
      </c>
      <c r="D601" s="511" t="s">
        <v>832</v>
      </c>
      <c r="E601" s="487"/>
      <c r="F601" s="500"/>
      <c r="G601" s="464" t="s">
        <v>152</v>
      </c>
      <c r="H601" s="495">
        <v>0.22800000000000001</v>
      </c>
      <c r="I601" s="485" t="s">
        <v>153</v>
      </c>
      <c r="J601" s="501">
        <f t="shared" si="43"/>
        <v>0</v>
      </c>
      <c r="K601" s="103" t="s">
        <v>671</v>
      </c>
      <c r="L601" s="22"/>
    </row>
    <row r="602" spans="1:12" ht="15" customHeight="1" x14ac:dyDescent="0.2">
      <c r="A602" s="98"/>
      <c r="B602" s="580"/>
      <c r="C602" s="178"/>
      <c r="D602" s="518" t="s">
        <v>833</v>
      </c>
      <c r="E602" s="487"/>
      <c r="F602" s="500"/>
      <c r="G602" s="464" t="s">
        <v>152</v>
      </c>
      <c r="H602" s="488">
        <v>0.34300000000000003</v>
      </c>
      <c r="I602" s="469" t="s">
        <v>153</v>
      </c>
      <c r="J602" s="510">
        <f t="shared" si="43"/>
        <v>0</v>
      </c>
      <c r="K602" s="103" t="s">
        <v>672</v>
      </c>
      <c r="L602" s="22"/>
    </row>
    <row r="603" spans="1:12" ht="15" customHeight="1" x14ac:dyDescent="0.2">
      <c r="A603" s="98"/>
      <c r="B603" s="581"/>
      <c r="C603" s="394"/>
      <c r="D603" s="511" t="s">
        <v>834</v>
      </c>
      <c r="E603" s="487"/>
      <c r="F603" s="500"/>
      <c r="G603" s="464" t="s">
        <v>152</v>
      </c>
      <c r="H603" s="488">
        <v>0.22800000000000001</v>
      </c>
      <c r="I603" s="469" t="s">
        <v>153</v>
      </c>
      <c r="J603" s="510">
        <f t="shared" si="43"/>
        <v>0</v>
      </c>
      <c r="K603" s="103" t="s">
        <v>673</v>
      </c>
      <c r="L603" s="22"/>
    </row>
    <row r="604" spans="1:12" ht="15" customHeight="1" x14ac:dyDescent="0.2">
      <c r="A604" s="98"/>
      <c r="B604" s="480">
        <f t="shared" ref="B604" si="53">B601+1</f>
        <v>13</v>
      </c>
      <c r="C604" s="481" t="s">
        <v>220</v>
      </c>
      <c r="D604" s="511" t="s">
        <v>832</v>
      </c>
      <c r="E604" s="487"/>
      <c r="F604" s="500"/>
      <c r="G604" s="464" t="s">
        <v>152</v>
      </c>
      <c r="H604" s="495">
        <v>0.24399999999999999</v>
      </c>
      <c r="I604" s="485" t="s">
        <v>153</v>
      </c>
      <c r="J604" s="501">
        <f t="shared" si="43"/>
        <v>0</v>
      </c>
      <c r="K604" s="103" t="s">
        <v>674</v>
      </c>
      <c r="L604" s="22"/>
    </row>
    <row r="605" spans="1:12" ht="15" customHeight="1" x14ac:dyDescent="0.2">
      <c r="A605" s="98"/>
      <c r="B605" s="580"/>
      <c r="C605" s="178"/>
      <c r="D605" s="518" t="s">
        <v>833</v>
      </c>
      <c r="E605" s="487"/>
      <c r="F605" s="500"/>
      <c r="G605" s="464" t="s">
        <v>152</v>
      </c>
      <c r="H605" s="488">
        <v>0.36599999999999999</v>
      </c>
      <c r="I605" s="469" t="s">
        <v>153</v>
      </c>
      <c r="J605" s="510">
        <f t="shared" si="43"/>
        <v>0</v>
      </c>
      <c r="K605" s="103" t="s">
        <v>675</v>
      </c>
      <c r="L605" s="22"/>
    </row>
    <row r="606" spans="1:12" ht="15" customHeight="1" x14ac:dyDescent="0.2">
      <c r="A606" s="98"/>
      <c r="B606" s="581"/>
      <c r="C606" s="394"/>
      <c r="D606" s="511" t="s">
        <v>834</v>
      </c>
      <c r="E606" s="487"/>
      <c r="F606" s="500"/>
      <c r="G606" s="464" t="s">
        <v>152</v>
      </c>
      <c r="H606" s="488">
        <v>0.24399999999999999</v>
      </c>
      <c r="I606" s="469" t="s">
        <v>153</v>
      </c>
      <c r="J606" s="510">
        <f t="shared" si="43"/>
        <v>0</v>
      </c>
      <c r="K606" s="103" t="s">
        <v>676</v>
      </c>
      <c r="L606" s="22"/>
    </row>
    <row r="607" spans="1:12" ht="15" customHeight="1" x14ac:dyDescent="0.2">
      <c r="A607" s="98"/>
      <c r="B607" s="480">
        <f t="shared" ref="B607" si="54">B604+1</f>
        <v>14</v>
      </c>
      <c r="C607" s="481" t="s">
        <v>222</v>
      </c>
      <c r="D607" s="511" t="s">
        <v>832</v>
      </c>
      <c r="E607" s="487"/>
      <c r="F607" s="500"/>
      <c r="G607" s="464" t="s">
        <v>152</v>
      </c>
      <c r="H607" s="495">
        <v>0.25900000000000001</v>
      </c>
      <c r="I607" s="485" t="s">
        <v>153</v>
      </c>
      <c r="J607" s="501">
        <f t="shared" si="43"/>
        <v>0</v>
      </c>
      <c r="K607" s="103" t="s">
        <v>677</v>
      </c>
      <c r="L607" s="22"/>
    </row>
    <row r="608" spans="1:12" ht="15" customHeight="1" x14ac:dyDescent="0.2">
      <c r="A608" s="98"/>
      <c r="B608" s="580"/>
      <c r="C608" s="178"/>
      <c r="D608" s="518" t="s">
        <v>833</v>
      </c>
      <c r="E608" s="487"/>
      <c r="F608" s="500"/>
      <c r="G608" s="464" t="s">
        <v>152</v>
      </c>
      <c r="H608" s="488">
        <v>0.38900000000000001</v>
      </c>
      <c r="I608" s="469" t="s">
        <v>153</v>
      </c>
      <c r="J608" s="510">
        <f t="shared" si="43"/>
        <v>0</v>
      </c>
      <c r="K608" s="103" t="s">
        <v>678</v>
      </c>
      <c r="L608" s="22"/>
    </row>
    <row r="609" spans="1:12" ht="15" customHeight="1" x14ac:dyDescent="0.2">
      <c r="A609" s="98"/>
      <c r="B609" s="581"/>
      <c r="C609" s="394"/>
      <c r="D609" s="511" t="s">
        <v>834</v>
      </c>
      <c r="E609" s="487"/>
      <c r="F609" s="500"/>
      <c r="G609" s="464" t="s">
        <v>152</v>
      </c>
      <c r="H609" s="488">
        <v>0.25900000000000001</v>
      </c>
      <c r="I609" s="469" t="s">
        <v>153</v>
      </c>
      <c r="J609" s="510">
        <f t="shared" si="43"/>
        <v>0</v>
      </c>
      <c r="K609" s="103" t="s">
        <v>835</v>
      </c>
      <c r="L609" s="22"/>
    </row>
    <row r="610" spans="1:12" ht="15" customHeight="1" x14ac:dyDescent="0.2">
      <c r="A610" s="98"/>
      <c r="B610" s="480">
        <f t="shared" ref="B610" si="55">B607+1</f>
        <v>15</v>
      </c>
      <c r="C610" s="481" t="s">
        <v>650</v>
      </c>
      <c r="D610" s="511" t="s">
        <v>832</v>
      </c>
      <c r="E610" s="487"/>
      <c r="F610" s="500"/>
      <c r="G610" s="464" t="s">
        <v>152</v>
      </c>
      <c r="H610" s="495">
        <v>0.27500000000000002</v>
      </c>
      <c r="I610" s="485" t="s">
        <v>153</v>
      </c>
      <c r="J610" s="501">
        <f t="shared" si="43"/>
        <v>0</v>
      </c>
      <c r="K610" s="103" t="s">
        <v>836</v>
      </c>
      <c r="L610" s="22"/>
    </row>
    <row r="611" spans="1:12" ht="15" customHeight="1" x14ac:dyDescent="0.2">
      <c r="A611" s="98"/>
      <c r="B611" s="580"/>
      <c r="C611" s="178"/>
      <c r="D611" s="518" t="s">
        <v>833</v>
      </c>
      <c r="E611" s="487"/>
      <c r="F611" s="500"/>
      <c r="G611" s="464" t="s">
        <v>152</v>
      </c>
      <c r="H611" s="488">
        <v>0.41299999999999998</v>
      </c>
      <c r="I611" s="469" t="s">
        <v>153</v>
      </c>
      <c r="J611" s="510">
        <f t="shared" si="43"/>
        <v>0</v>
      </c>
      <c r="K611" s="103" t="s">
        <v>837</v>
      </c>
      <c r="L611" s="22"/>
    </row>
    <row r="612" spans="1:12" ht="15" customHeight="1" x14ac:dyDescent="0.2">
      <c r="A612" s="98"/>
      <c r="B612" s="581"/>
      <c r="C612" s="394"/>
      <c r="D612" s="511" t="s">
        <v>834</v>
      </c>
      <c r="E612" s="487"/>
      <c r="F612" s="500"/>
      <c r="G612" s="464" t="s">
        <v>152</v>
      </c>
      <c r="H612" s="488">
        <v>0.27500000000000002</v>
      </c>
      <c r="I612" s="469" t="s">
        <v>153</v>
      </c>
      <c r="J612" s="510">
        <f t="shared" si="43"/>
        <v>0</v>
      </c>
      <c r="K612" s="103" t="s">
        <v>838</v>
      </c>
      <c r="L612" s="22"/>
    </row>
    <row r="613" spans="1:12" ht="15" customHeight="1" x14ac:dyDescent="0.2">
      <c r="A613" s="98"/>
      <c r="B613" s="480">
        <f t="shared" ref="B613" si="56">B610+1</f>
        <v>16</v>
      </c>
      <c r="C613" s="481" t="s">
        <v>226</v>
      </c>
      <c r="D613" s="511" t="s">
        <v>832</v>
      </c>
      <c r="E613" s="487"/>
      <c r="F613" s="500"/>
      <c r="G613" s="464" t="s">
        <v>152</v>
      </c>
      <c r="H613" s="495">
        <v>0.28799999999999998</v>
      </c>
      <c r="I613" s="485" t="s">
        <v>153</v>
      </c>
      <c r="J613" s="501">
        <f t="shared" si="43"/>
        <v>0</v>
      </c>
      <c r="K613" s="103" t="s">
        <v>839</v>
      </c>
      <c r="L613" s="22"/>
    </row>
    <row r="614" spans="1:12" ht="15" customHeight="1" x14ac:dyDescent="0.2">
      <c r="A614" s="98"/>
      <c r="B614" s="580"/>
      <c r="C614" s="178"/>
      <c r="D614" s="518" t="s">
        <v>833</v>
      </c>
      <c r="E614" s="487"/>
      <c r="F614" s="500"/>
      <c r="G614" s="464" t="s">
        <v>152</v>
      </c>
      <c r="H614" s="488">
        <v>0.432</v>
      </c>
      <c r="I614" s="469" t="s">
        <v>153</v>
      </c>
      <c r="J614" s="510">
        <f t="shared" si="43"/>
        <v>0</v>
      </c>
      <c r="K614" s="103" t="s">
        <v>840</v>
      </c>
      <c r="L614" s="22"/>
    </row>
    <row r="615" spans="1:12" ht="15" customHeight="1" x14ac:dyDescent="0.2">
      <c r="A615" s="98"/>
      <c r="B615" s="581"/>
      <c r="C615" s="394"/>
      <c r="D615" s="511" t="s">
        <v>834</v>
      </c>
      <c r="E615" s="487"/>
      <c r="F615" s="500"/>
      <c r="G615" s="464" t="s">
        <v>152</v>
      </c>
      <c r="H615" s="488">
        <v>0.28799999999999998</v>
      </c>
      <c r="I615" s="469" t="s">
        <v>153</v>
      </c>
      <c r="J615" s="510">
        <f t="shared" si="43"/>
        <v>0</v>
      </c>
      <c r="K615" s="103" t="s">
        <v>841</v>
      </c>
      <c r="L615" s="22"/>
    </row>
    <row r="616" spans="1:12" ht="15" customHeight="1" x14ac:dyDescent="0.2">
      <c r="A616" s="98"/>
      <c r="B616" s="480">
        <f t="shared" ref="B616" si="57">B613+1</f>
        <v>17</v>
      </c>
      <c r="C616" s="481" t="s">
        <v>228</v>
      </c>
      <c r="D616" s="511" t="s">
        <v>832</v>
      </c>
      <c r="E616" s="487"/>
      <c r="F616" s="500"/>
      <c r="G616" s="464" t="s">
        <v>152</v>
      </c>
      <c r="H616" s="495">
        <v>0.3</v>
      </c>
      <c r="I616" s="485" t="s">
        <v>153</v>
      </c>
      <c r="J616" s="501">
        <f t="shared" si="43"/>
        <v>0</v>
      </c>
      <c r="K616" s="103" t="s">
        <v>842</v>
      </c>
      <c r="L616" s="22"/>
    </row>
    <row r="617" spans="1:12" ht="15" customHeight="1" x14ac:dyDescent="0.2">
      <c r="A617" s="98"/>
      <c r="B617" s="580"/>
      <c r="C617" s="178"/>
      <c r="D617" s="518" t="s">
        <v>833</v>
      </c>
      <c r="E617" s="487"/>
      <c r="F617" s="500"/>
      <c r="G617" s="464" t="s">
        <v>152</v>
      </c>
      <c r="H617" s="488">
        <v>0.45</v>
      </c>
      <c r="I617" s="469" t="s">
        <v>153</v>
      </c>
      <c r="J617" s="510">
        <f t="shared" si="43"/>
        <v>0</v>
      </c>
      <c r="K617" s="103" t="s">
        <v>843</v>
      </c>
      <c r="L617" s="22"/>
    </row>
    <row r="618" spans="1:12" ht="15" customHeight="1" x14ac:dyDescent="0.2">
      <c r="A618" s="98"/>
      <c r="B618" s="581"/>
      <c r="C618" s="394"/>
      <c r="D618" s="511" t="s">
        <v>834</v>
      </c>
      <c r="E618" s="487"/>
      <c r="F618" s="500"/>
      <c r="G618" s="464" t="s">
        <v>152</v>
      </c>
      <c r="H618" s="488">
        <v>0.3</v>
      </c>
      <c r="I618" s="469" t="s">
        <v>153</v>
      </c>
      <c r="J618" s="510">
        <f t="shared" si="43"/>
        <v>0</v>
      </c>
      <c r="K618" s="103" t="s">
        <v>844</v>
      </c>
      <c r="L618" s="22"/>
    </row>
    <row r="619" spans="1:12" ht="15" customHeight="1" x14ac:dyDescent="0.2">
      <c r="A619" s="98"/>
      <c r="B619" s="480">
        <f t="shared" ref="B619" si="58">B616+1</f>
        <v>18</v>
      </c>
      <c r="C619" s="481" t="s">
        <v>230</v>
      </c>
      <c r="D619" s="511" t="s">
        <v>832</v>
      </c>
      <c r="E619" s="487"/>
      <c r="F619" s="500"/>
      <c r="G619" s="464" t="s">
        <v>152</v>
      </c>
      <c r="H619" s="495">
        <v>0.3</v>
      </c>
      <c r="I619" s="485" t="s">
        <v>153</v>
      </c>
      <c r="J619" s="501">
        <f t="shared" si="43"/>
        <v>0</v>
      </c>
      <c r="K619" s="103" t="s">
        <v>845</v>
      </c>
      <c r="L619" s="22"/>
    </row>
    <row r="620" spans="1:12" ht="15" customHeight="1" x14ac:dyDescent="0.2">
      <c r="A620" s="98"/>
      <c r="B620" s="580"/>
      <c r="C620" s="178"/>
      <c r="D620" s="518" t="s">
        <v>833</v>
      </c>
      <c r="E620" s="487"/>
      <c r="F620" s="500"/>
      <c r="G620" s="464" t="s">
        <v>152</v>
      </c>
      <c r="H620" s="488">
        <v>0.45</v>
      </c>
      <c r="I620" s="469" t="s">
        <v>153</v>
      </c>
      <c r="J620" s="510">
        <f t="shared" si="43"/>
        <v>0</v>
      </c>
      <c r="K620" s="103" t="s">
        <v>846</v>
      </c>
      <c r="L620" s="22"/>
    </row>
    <row r="621" spans="1:12" ht="15" customHeight="1" x14ac:dyDescent="0.2">
      <c r="A621" s="98"/>
      <c r="B621" s="581"/>
      <c r="C621" s="394"/>
      <c r="D621" s="511" t="s">
        <v>834</v>
      </c>
      <c r="E621" s="487"/>
      <c r="F621" s="500"/>
      <c r="G621" s="464" t="s">
        <v>152</v>
      </c>
      <c r="H621" s="488">
        <v>0.3</v>
      </c>
      <c r="I621" s="469" t="s">
        <v>153</v>
      </c>
      <c r="J621" s="510">
        <f t="shared" si="43"/>
        <v>0</v>
      </c>
      <c r="K621" s="103" t="s">
        <v>847</v>
      </c>
      <c r="L621" s="22"/>
    </row>
    <row r="622" spans="1:12" ht="15" customHeight="1" x14ac:dyDescent="0.2">
      <c r="A622" s="98"/>
      <c r="B622" s="480">
        <f t="shared" ref="B622" si="59">B619+1</f>
        <v>19</v>
      </c>
      <c r="C622" s="481" t="s">
        <v>232</v>
      </c>
      <c r="D622" s="511" t="s">
        <v>832</v>
      </c>
      <c r="E622" s="487"/>
      <c r="F622" s="500"/>
      <c r="G622" s="464" t="s">
        <v>152</v>
      </c>
      <c r="H622" s="495">
        <v>0.3</v>
      </c>
      <c r="I622" s="485" t="s">
        <v>153</v>
      </c>
      <c r="J622" s="501">
        <f t="shared" si="43"/>
        <v>0</v>
      </c>
      <c r="K622" s="103" t="s">
        <v>848</v>
      </c>
      <c r="L622" s="22"/>
    </row>
    <row r="623" spans="1:12" ht="15" customHeight="1" x14ac:dyDescent="0.2">
      <c r="A623" s="98"/>
      <c r="B623" s="580"/>
      <c r="C623" s="178"/>
      <c r="D623" s="518" t="s">
        <v>833</v>
      </c>
      <c r="E623" s="487"/>
      <c r="F623" s="500"/>
      <c r="G623" s="464" t="s">
        <v>152</v>
      </c>
      <c r="H623" s="488">
        <v>0.45</v>
      </c>
      <c r="I623" s="469" t="s">
        <v>153</v>
      </c>
      <c r="J623" s="510">
        <f t="shared" si="43"/>
        <v>0</v>
      </c>
      <c r="K623" s="103" t="s">
        <v>849</v>
      </c>
      <c r="L623" s="22"/>
    </row>
    <row r="624" spans="1:12" ht="15" customHeight="1" x14ac:dyDescent="0.2">
      <c r="A624" s="98"/>
      <c r="B624" s="581"/>
      <c r="C624" s="394"/>
      <c r="D624" s="511" t="s">
        <v>834</v>
      </c>
      <c r="E624" s="487"/>
      <c r="F624" s="500"/>
      <c r="G624" s="464" t="s">
        <v>152</v>
      </c>
      <c r="H624" s="488">
        <v>0.3</v>
      </c>
      <c r="I624" s="469" t="s">
        <v>153</v>
      </c>
      <c r="J624" s="510">
        <f t="shared" si="43"/>
        <v>0</v>
      </c>
      <c r="K624" s="103" t="s">
        <v>850</v>
      </c>
      <c r="L624" s="22"/>
    </row>
    <row r="625" spans="1:12" ht="15" customHeight="1" x14ac:dyDescent="0.2">
      <c r="A625" s="98"/>
      <c r="B625" s="480">
        <f t="shared" ref="B625" si="60">B622+1</f>
        <v>20</v>
      </c>
      <c r="C625" s="481" t="s">
        <v>1136</v>
      </c>
      <c r="D625" s="511" t="s">
        <v>832</v>
      </c>
      <c r="E625" s="487"/>
      <c r="F625" s="500"/>
      <c r="G625" s="464" t="s">
        <v>152</v>
      </c>
      <c r="H625" s="495">
        <v>0.3</v>
      </c>
      <c r="I625" s="485" t="s">
        <v>153</v>
      </c>
      <c r="J625" s="501">
        <f t="shared" si="43"/>
        <v>0</v>
      </c>
      <c r="K625" s="103" t="s">
        <v>851</v>
      </c>
      <c r="L625" s="22"/>
    </row>
    <row r="626" spans="1:12" ht="15" customHeight="1" x14ac:dyDescent="0.2">
      <c r="A626" s="98"/>
      <c r="B626" s="580"/>
      <c r="C626" s="178"/>
      <c r="D626" s="518" t="s">
        <v>833</v>
      </c>
      <c r="E626" s="487"/>
      <c r="F626" s="500"/>
      <c r="G626" s="464" t="s">
        <v>152</v>
      </c>
      <c r="H626" s="488">
        <v>0.45</v>
      </c>
      <c r="I626" s="469" t="s">
        <v>153</v>
      </c>
      <c r="J626" s="510">
        <f t="shared" si="43"/>
        <v>0</v>
      </c>
      <c r="K626" s="103" t="s">
        <v>852</v>
      </c>
      <c r="L626" s="22"/>
    </row>
    <row r="627" spans="1:12" ht="15" customHeight="1" thickBot="1" x14ac:dyDescent="0.25">
      <c r="A627" s="98"/>
      <c r="B627" s="581"/>
      <c r="C627" s="394"/>
      <c r="D627" s="511" t="s">
        <v>834</v>
      </c>
      <c r="E627" s="487"/>
      <c r="F627" s="500"/>
      <c r="G627" s="464" t="s">
        <v>152</v>
      </c>
      <c r="H627" s="488">
        <v>0.3</v>
      </c>
      <c r="I627" s="469" t="s">
        <v>153</v>
      </c>
      <c r="J627" s="510">
        <f t="shared" si="43"/>
        <v>0</v>
      </c>
      <c r="K627" s="103" t="s">
        <v>1138</v>
      </c>
      <c r="L627" s="22"/>
    </row>
    <row r="628" spans="1:12" ht="15" customHeight="1" x14ac:dyDescent="0.2">
      <c r="A628" s="98"/>
      <c r="B628" s="103"/>
      <c r="C628" s="104"/>
      <c r="D628" s="103"/>
      <c r="E628" s="103"/>
      <c r="F628" s="62"/>
      <c r="G628" s="104"/>
      <c r="H628" s="734" t="s">
        <v>1217</v>
      </c>
      <c r="I628" s="735"/>
      <c r="J628" s="167"/>
      <c r="K628" s="94"/>
    </row>
    <row r="629" spans="1:12" ht="15" customHeight="1" thickBot="1" x14ac:dyDescent="0.25">
      <c r="A629" s="98"/>
      <c r="B629" s="103"/>
      <c r="C629" s="103"/>
      <c r="D629" s="103"/>
      <c r="E629" s="103"/>
      <c r="F629" s="62"/>
      <c r="G629" s="103"/>
      <c r="H629" s="736" t="s">
        <v>163</v>
      </c>
      <c r="I629" s="737"/>
      <c r="J629" s="183">
        <f>SUM(J576:J627)</f>
        <v>0</v>
      </c>
      <c r="K629" s="103" t="s">
        <v>853</v>
      </c>
      <c r="L629" s="14" t="s">
        <v>152</v>
      </c>
    </row>
    <row r="630" spans="1:12" ht="15" customHeight="1" x14ac:dyDescent="0.2">
      <c r="A630" s="98"/>
      <c r="B630" s="103"/>
      <c r="C630" s="103"/>
      <c r="D630" s="103"/>
      <c r="E630" s="103"/>
      <c r="F630" s="62"/>
      <c r="G630" s="103"/>
      <c r="H630" s="104"/>
      <c r="I630" s="104"/>
      <c r="J630" s="62"/>
      <c r="K630" s="103"/>
    </row>
    <row r="631" spans="1:12" ht="15" customHeight="1" x14ac:dyDescent="0.2">
      <c r="A631" s="97">
        <f>A572+1</f>
        <v>36</v>
      </c>
      <c r="B631" s="98" t="s">
        <v>854</v>
      </c>
      <c r="C631" s="94"/>
      <c r="D631" s="94"/>
      <c r="E631" s="94"/>
      <c r="F631" s="163"/>
      <c r="G631" s="94"/>
      <c r="H631" s="164"/>
      <c r="I631" s="94"/>
      <c r="J631" s="163"/>
      <c r="K631" s="94"/>
    </row>
    <row r="632" spans="1:12" ht="15" customHeight="1" x14ac:dyDescent="0.2">
      <c r="A632" s="99"/>
      <c r="B632" s="94"/>
      <c r="C632" s="94"/>
      <c r="D632" s="94"/>
      <c r="E632" s="94"/>
      <c r="F632" s="163"/>
      <c r="G632" s="94"/>
      <c r="H632" s="164"/>
      <c r="I632" s="94"/>
      <c r="J632" s="163"/>
      <c r="K632" s="94"/>
    </row>
    <row r="633" spans="1:12" ht="15" customHeight="1" x14ac:dyDescent="0.2">
      <c r="A633" s="99"/>
      <c r="B633" s="874" t="s">
        <v>531</v>
      </c>
      <c r="C633" s="875"/>
      <c r="D633" s="874" t="s">
        <v>147</v>
      </c>
      <c r="E633" s="875"/>
      <c r="F633" s="498" t="s">
        <v>302</v>
      </c>
      <c r="G633" s="490"/>
      <c r="H633" s="499" t="s">
        <v>149</v>
      </c>
      <c r="I633" s="490"/>
      <c r="J633" s="498" t="s">
        <v>8</v>
      </c>
      <c r="K633" s="103"/>
    </row>
    <row r="634" spans="1:12" ht="15" customHeight="1" x14ac:dyDescent="0.2">
      <c r="A634" s="99"/>
      <c r="B634" s="147"/>
      <c r="C634" s="250"/>
      <c r="D634" s="347"/>
      <c r="E634" s="348"/>
      <c r="F634" s="165"/>
      <c r="G634" s="134"/>
      <c r="H634" s="128"/>
      <c r="I634" s="134"/>
      <c r="J634" s="166" t="s">
        <v>150</v>
      </c>
      <c r="K634" s="103"/>
    </row>
    <row r="635" spans="1:12" s="1" customFormat="1" ht="15" customHeight="1" x14ac:dyDescent="0.2">
      <c r="A635" s="98"/>
      <c r="B635" s="483">
        <v>1</v>
      </c>
      <c r="C635" s="487" t="s">
        <v>197</v>
      </c>
      <c r="D635" s="742"/>
      <c r="E635" s="727"/>
      <c r="F635" s="500"/>
      <c r="G635" s="464" t="s">
        <v>152</v>
      </c>
      <c r="H635" s="488">
        <v>0.38300000000000001</v>
      </c>
      <c r="I635" s="485" t="s">
        <v>153</v>
      </c>
      <c r="J635" s="501">
        <f>ROUND(F635*H635,0)</f>
        <v>0</v>
      </c>
      <c r="K635" s="103" t="s">
        <v>154</v>
      </c>
    </row>
    <row r="636" spans="1:12" s="1" customFormat="1" ht="15" customHeight="1" x14ac:dyDescent="0.2">
      <c r="A636" s="98"/>
      <c r="B636" s="483">
        <f t="shared" ref="B636:B647" si="61">B635+1</f>
        <v>2</v>
      </c>
      <c r="C636" s="487" t="s">
        <v>213</v>
      </c>
      <c r="D636" s="742"/>
      <c r="E636" s="727"/>
      <c r="F636" s="500"/>
      <c r="G636" s="464" t="s">
        <v>152</v>
      </c>
      <c r="H636" s="488">
        <v>0.42099999999999999</v>
      </c>
      <c r="I636" s="485" t="s">
        <v>153</v>
      </c>
      <c r="J636" s="501">
        <f>ROUND(F636*H636,0)</f>
        <v>0</v>
      </c>
      <c r="K636" s="103" t="s">
        <v>189</v>
      </c>
    </row>
    <row r="637" spans="1:12" s="1" customFormat="1" ht="15" customHeight="1" x14ac:dyDescent="0.2">
      <c r="A637" s="98"/>
      <c r="B637" s="483">
        <f t="shared" si="61"/>
        <v>3</v>
      </c>
      <c r="C637" s="487" t="s">
        <v>215</v>
      </c>
      <c r="D637" s="742"/>
      <c r="E637" s="727"/>
      <c r="F637" s="500"/>
      <c r="G637" s="464" t="s">
        <v>152</v>
      </c>
      <c r="H637" s="488">
        <v>0.46</v>
      </c>
      <c r="I637" s="485" t="s">
        <v>153</v>
      </c>
      <c r="J637" s="501">
        <f>ROUND(F637*H637,0)</f>
        <v>0</v>
      </c>
      <c r="K637" s="103" t="s">
        <v>214</v>
      </c>
    </row>
    <row r="638" spans="1:12" s="1" customFormat="1" ht="15" customHeight="1" x14ac:dyDescent="0.2">
      <c r="A638" s="98"/>
      <c r="B638" s="483">
        <f t="shared" si="61"/>
        <v>4</v>
      </c>
      <c r="C638" s="487" t="s">
        <v>216</v>
      </c>
      <c r="D638" s="742"/>
      <c r="E638" s="727"/>
      <c r="F638" s="500"/>
      <c r="G638" s="464" t="s">
        <v>152</v>
      </c>
      <c r="H638" s="488">
        <v>0.497</v>
      </c>
      <c r="I638" s="485" t="s">
        <v>153</v>
      </c>
      <c r="J638" s="501">
        <f>ROUND(F638*H638,0)</f>
        <v>0</v>
      </c>
      <c r="K638" s="103" t="s">
        <v>198</v>
      </c>
    </row>
    <row r="639" spans="1:12" s="1" customFormat="1" ht="15" customHeight="1" x14ac:dyDescent="0.2">
      <c r="A639" s="98"/>
      <c r="B639" s="483">
        <f t="shared" si="61"/>
        <v>5</v>
      </c>
      <c r="C639" s="487" t="s">
        <v>218</v>
      </c>
      <c r="D639" s="742"/>
      <c r="E639" s="727"/>
      <c r="F639" s="500"/>
      <c r="G639" s="464" t="s">
        <v>152</v>
      </c>
      <c r="H639" s="488">
        <v>0.53300000000000003</v>
      </c>
      <c r="I639" s="485" t="s">
        <v>153</v>
      </c>
      <c r="J639" s="501">
        <f>ROUND(F639*H639,0)</f>
        <v>0</v>
      </c>
      <c r="K639" s="103" t="s">
        <v>217</v>
      </c>
    </row>
    <row r="640" spans="1:12" s="1" customFormat="1" ht="15" customHeight="1" x14ac:dyDescent="0.2">
      <c r="A640" s="98"/>
      <c r="B640" s="483">
        <f t="shared" si="61"/>
        <v>6</v>
      </c>
      <c r="C640" s="487" t="s">
        <v>220</v>
      </c>
      <c r="D640" s="742"/>
      <c r="E640" s="727"/>
      <c r="F640" s="467"/>
      <c r="G640" s="464" t="s">
        <v>152</v>
      </c>
      <c r="H640" s="488">
        <v>0.56999999999999995</v>
      </c>
      <c r="I640" s="469" t="s">
        <v>153</v>
      </c>
      <c r="J640" s="470">
        <f t="shared" ref="J640:J647" si="62">ROUND(F640*H640,0)</f>
        <v>0</v>
      </c>
      <c r="K640" s="103" t="s">
        <v>260</v>
      </c>
    </row>
    <row r="641" spans="1:12" s="1" customFormat="1" ht="15" customHeight="1" x14ac:dyDescent="0.2">
      <c r="A641" s="98"/>
      <c r="B641" s="483">
        <f t="shared" si="61"/>
        <v>7</v>
      </c>
      <c r="C641" s="487" t="s">
        <v>222</v>
      </c>
      <c r="D641" s="742"/>
      <c r="E641" s="727"/>
      <c r="F641" s="467"/>
      <c r="G641" s="464" t="s">
        <v>152</v>
      </c>
      <c r="H641" s="488">
        <v>0.60499999999999998</v>
      </c>
      <c r="I641" s="469" t="s">
        <v>153</v>
      </c>
      <c r="J641" s="470">
        <f t="shared" si="62"/>
        <v>0</v>
      </c>
      <c r="K641" s="103" t="s">
        <v>261</v>
      </c>
    </row>
    <row r="642" spans="1:12" s="1" customFormat="1" ht="15" customHeight="1" x14ac:dyDescent="0.2">
      <c r="A642" s="98"/>
      <c r="B642" s="483">
        <f t="shared" si="61"/>
        <v>8</v>
      </c>
      <c r="C642" s="487" t="s">
        <v>650</v>
      </c>
      <c r="D642" s="742"/>
      <c r="E642" s="727"/>
      <c r="F642" s="467"/>
      <c r="G642" s="464" t="s">
        <v>152</v>
      </c>
      <c r="H642" s="488">
        <v>0.64200000000000002</v>
      </c>
      <c r="I642" s="469" t="s">
        <v>153</v>
      </c>
      <c r="J642" s="470">
        <f t="shared" si="62"/>
        <v>0</v>
      </c>
      <c r="K642" s="103" t="s">
        <v>314</v>
      </c>
    </row>
    <row r="643" spans="1:12" s="1" customFormat="1" ht="15" customHeight="1" x14ac:dyDescent="0.2">
      <c r="A643" s="98"/>
      <c r="B643" s="483">
        <f t="shared" si="61"/>
        <v>9</v>
      </c>
      <c r="C643" s="487" t="s">
        <v>226</v>
      </c>
      <c r="D643" s="742"/>
      <c r="E643" s="727"/>
      <c r="F643" s="467"/>
      <c r="G643" s="464" t="s">
        <v>152</v>
      </c>
      <c r="H643" s="488">
        <v>0.67100000000000004</v>
      </c>
      <c r="I643" s="469" t="s">
        <v>153</v>
      </c>
      <c r="J643" s="470">
        <f t="shared" si="62"/>
        <v>0</v>
      </c>
      <c r="K643" s="103" t="s">
        <v>501</v>
      </c>
    </row>
    <row r="644" spans="1:12" s="1" customFormat="1" ht="15" customHeight="1" x14ac:dyDescent="0.2">
      <c r="A644" s="98"/>
      <c r="B644" s="483">
        <f t="shared" si="61"/>
        <v>10</v>
      </c>
      <c r="C644" s="487" t="s">
        <v>228</v>
      </c>
      <c r="D644" s="742"/>
      <c r="E644" s="727"/>
      <c r="F644" s="467"/>
      <c r="G644" s="464" t="s">
        <v>152</v>
      </c>
      <c r="H644" s="488">
        <v>0.7</v>
      </c>
      <c r="I644" s="469" t="s">
        <v>153</v>
      </c>
      <c r="J644" s="470">
        <f t="shared" si="62"/>
        <v>0</v>
      </c>
      <c r="K644" s="103" t="s">
        <v>502</v>
      </c>
    </row>
    <row r="645" spans="1:12" s="1" customFormat="1" ht="15" customHeight="1" x14ac:dyDescent="0.2">
      <c r="A645" s="98"/>
      <c r="B645" s="483">
        <f t="shared" si="61"/>
        <v>11</v>
      </c>
      <c r="C645" s="487" t="s">
        <v>230</v>
      </c>
      <c r="D645" s="742"/>
      <c r="E645" s="727"/>
      <c r="F645" s="467"/>
      <c r="G645" s="464" t="s">
        <v>152</v>
      </c>
      <c r="H645" s="488">
        <v>0.7</v>
      </c>
      <c r="I645" s="469" t="s">
        <v>153</v>
      </c>
      <c r="J645" s="470">
        <f t="shared" si="62"/>
        <v>0</v>
      </c>
      <c r="K645" s="103" t="s">
        <v>503</v>
      </c>
    </row>
    <row r="646" spans="1:12" s="1" customFormat="1" ht="15" customHeight="1" x14ac:dyDescent="0.2">
      <c r="A646" s="98"/>
      <c r="B646" s="483">
        <f t="shared" si="61"/>
        <v>12</v>
      </c>
      <c r="C646" s="487" t="s">
        <v>232</v>
      </c>
      <c r="D646" s="742"/>
      <c r="E646" s="727"/>
      <c r="F646" s="467"/>
      <c r="G646" s="464" t="s">
        <v>152</v>
      </c>
      <c r="H646" s="488">
        <v>0.7</v>
      </c>
      <c r="I646" s="469" t="s">
        <v>153</v>
      </c>
      <c r="J646" s="470">
        <f t="shared" si="62"/>
        <v>0</v>
      </c>
      <c r="K646" s="103" t="s">
        <v>504</v>
      </c>
    </row>
    <row r="647" spans="1:12" ht="15" customHeight="1" thickBot="1" x14ac:dyDescent="0.25">
      <c r="A647" s="98"/>
      <c r="B647" s="483">
        <f t="shared" si="61"/>
        <v>13</v>
      </c>
      <c r="C647" s="487" t="s">
        <v>1136</v>
      </c>
      <c r="D647" s="742"/>
      <c r="E647" s="727"/>
      <c r="F647" s="467"/>
      <c r="G647" s="464" t="s">
        <v>152</v>
      </c>
      <c r="H647" s="495">
        <v>0.7</v>
      </c>
      <c r="I647" s="485" t="s">
        <v>153</v>
      </c>
      <c r="J647" s="470">
        <f t="shared" si="62"/>
        <v>0</v>
      </c>
      <c r="K647" s="103" t="s">
        <v>505</v>
      </c>
      <c r="L647" s="1"/>
    </row>
    <row r="648" spans="1:12" s="1" customFormat="1" ht="15" customHeight="1" x14ac:dyDescent="0.2">
      <c r="A648" s="98"/>
      <c r="B648" s="103"/>
      <c r="C648" s="104"/>
      <c r="D648" s="103"/>
      <c r="E648" s="103"/>
      <c r="F648" s="62"/>
      <c r="G648" s="104"/>
      <c r="H648" s="734" t="s">
        <v>1216</v>
      </c>
      <c r="I648" s="735"/>
      <c r="J648" s="167"/>
      <c r="K648" s="94"/>
      <c r="L648" s="14"/>
    </row>
    <row r="649" spans="1:12" s="1" customFormat="1" ht="15" customHeight="1" thickBot="1" x14ac:dyDescent="0.25">
      <c r="A649" s="98"/>
      <c r="B649" s="103"/>
      <c r="C649" s="103"/>
      <c r="D649" s="103"/>
      <c r="E649" s="103"/>
      <c r="F649" s="57"/>
      <c r="G649" s="103"/>
      <c r="H649" s="736" t="s">
        <v>163</v>
      </c>
      <c r="I649" s="737"/>
      <c r="J649" s="5">
        <f>SUM(J635:J647)</f>
        <v>0</v>
      </c>
      <c r="K649" s="103" t="s">
        <v>855</v>
      </c>
      <c r="L649" s="1" t="s">
        <v>152</v>
      </c>
    </row>
    <row r="650" spans="1:12" ht="15" customHeight="1" x14ac:dyDescent="0.2">
      <c r="A650" s="98"/>
      <c r="B650" s="103"/>
      <c r="C650" s="103"/>
      <c r="D650" s="103"/>
      <c r="E650" s="103"/>
      <c r="F650" s="57"/>
      <c r="G650" s="103"/>
      <c r="H650" s="104"/>
      <c r="I650" s="104"/>
      <c r="J650" s="57"/>
      <c r="K650" s="103"/>
      <c r="L650" s="1"/>
    </row>
    <row r="651" spans="1:12" ht="15" customHeight="1" x14ac:dyDescent="0.2">
      <c r="A651" s="97">
        <f>A631+1</f>
        <v>37</v>
      </c>
      <c r="B651" s="98" t="s">
        <v>856</v>
      </c>
      <c r="C651" s="94"/>
      <c r="D651" s="94"/>
      <c r="E651" s="94"/>
      <c r="F651" s="163"/>
      <c r="G651" s="94"/>
      <c r="H651" s="164"/>
      <c r="I651" s="94"/>
      <c r="J651" s="163"/>
      <c r="K651" s="94"/>
    </row>
    <row r="652" spans="1:12" ht="15" customHeight="1" x14ac:dyDescent="0.2">
      <c r="A652" s="99"/>
      <c r="B652" s="94"/>
      <c r="C652" s="94"/>
      <c r="D652" s="94"/>
      <c r="E652" s="94"/>
      <c r="F652" s="163"/>
      <c r="G652" s="94"/>
      <c r="H652" s="164"/>
      <c r="I652" s="94"/>
      <c r="J652" s="163"/>
      <c r="K652" s="94"/>
    </row>
    <row r="653" spans="1:12" ht="15" customHeight="1" x14ac:dyDescent="0.2">
      <c r="A653" s="99"/>
      <c r="B653" s="874" t="s">
        <v>531</v>
      </c>
      <c r="C653" s="875"/>
      <c r="D653" s="874" t="s">
        <v>147</v>
      </c>
      <c r="E653" s="875"/>
      <c r="F653" s="498" t="s">
        <v>302</v>
      </c>
      <c r="G653" s="490"/>
      <c r="H653" s="499" t="s">
        <v>149</v>
      </c>
      <c r="I653" s="490"/>
      <c r="J653" s="498" t="s">
        <v>8</v>
      </c>
      <c r="K653" s="103"/>
    </row>
    <row r="654" spans="1:12" s="1" customFormat="1" ht="15" customHeight="1" x14ac:dyDescent="0.2">
      <c r="A654" s="99"/>
      <c r="B654" s="147"/>
      <c r="C654" s="250"/>
      <c r="D654" s="347"/>
      <c r="E654" s="348"/>
      <c r="F654" s="165"/>
      <c r="G654" s="134"/>
      <c r="H654" s="128"/>
      <c r="I654" s="134"/>
      <c r="J654" s="166" t="s">
        <v>150</v>
      </c>
      <c r="K654" s="103"/>
      <c r="L654" s="14"/>
    </row>
    <row r="655" spans="1:12" s="1" customFormat="1" ht="15" customHeight="1" x14ac:dyDescent="0.2">
      <c r="A655" s="98"/>
      <c r="B655" s="483">
        <v>1</v>
      </c>
      <c r="C655" s="487" t="s">
        <v>215</v>
      </c>
      <c r="D655" s="742"/>
      <c r="E655" s="727"/>
      <c r="F655" s="500"/>
      <c r="G655" s="464" t="s">
        <v>152</v>
      </c>
      <c r="H655" s="495">
        <v>0.32900000000000001</v>
      </c>
      <c r="I655" s="485" t="s">
        <v>153</v>
      </c>
      <c r="J655" s="501">
        <f>ROUND(F655*H655,0)</f>
        <v>0</v>
      </c>
      <c r="K655" s="103" t="s">
        <v>154</v>
      </c>
    </row>
    <row r="656" spans="1:12" s="1" customFormat="1" ht="15" customHeight="1" x14ac:dyDescent="0.2">
      <c r="A656" s="98"/>
      <c r="B656" s="483">
        <f t="shared" ref="B656:B657" si="63">B655+1</f>
        <v>2</v>
      </c>
      <c r="C656" s="487" t="s">
        <v>216</v>
      </c>
      <c r="D656" s="742"/>
      <c r="E656" s="727"/>
      <c r="F656" s="500"/>
      <c r="G656" s="464" t="s">
        <v>152</v>
      </c>
      <c r="H656" s="495">
        <v>0.35499999999999998</v>
      </c>
      <c r="I656" s="485" t="s">
        <v>153</v>
      </c>
      <c r="J656" s="501">
        <f>ROUND(F656*H656,0)</f>
        <v>0</v>
      </c>
      <c r="K656" s="103" t="s">
        <v>189</v>
      </c>
    </row>
    <row r="657" spans="1:12" s="1" customFormat="1" ht="15" customHeight="1" x14ac:dyDescent="0.2">
      <c r="A657" s="98"/>
      <c r="B657" s="483">
        <f t="shared" si="63"/>
        <v>3</v>
      </c>
      <c r="C657" s="487" t="s">
        <v>218</v>
      </c>
      <c r="D657" s="742"/>
      <c r="E657" s="727"/>
      <c r="F657" s="500"/>
      <c r="G657" s="464" t="s">
        <v>152</v>
      </c>
      <c r="H657" s="495">
        <v>0.38100000000000001</v>
      </c>
      <c r="I657" s="485" t="s">
        <v>153</v>
      </c>
      <c r="J657" s="501">
        <f>ROUND(F657*H657,0)</f>
        <v>0</v>
      </c>
      <c r="K657" s="103" t="s">
        <v>214</v>
      </c>
    </row>
    <row r="658" spans="1:12" s="1" customFormat="1" ht="15" customHeight="1" x14ac:dyDescent="0.2">
      <c r="A658" s="98"/>
      <c r="B658" s="483">
        <f>B657+1</f>
        <v>4</v>
      </c>
      <c r="C658" s="487" t="s">
        <v>220</v>
      </c>
      <c r="D658" s="742"/>
      <c r="E658" s="727"/>
      <c r="F658" s="467"/>
      <c r="G658" s="464" t="s">
        <v>152</v>
      </c>
      <c r="H658" s="495">
        <v>0.40699999999999997</v>
      </c>
      <c r="I658" s="469" t="s">
        <v>153</v>
      </c>
      <c r="J658" s="470">
        <f t="shared" ref="J658:J665" si="64">ROUND(F658*H658,0)</f>
        <v>0</v>
      </c>
      <c r="K658" s="103" t="s">
        <v>258</v>
      </c>
    </row>
    <row r="659" spans="1:12" s="1" customFormat="1" ht="15" customHeight="1" x14ac:dyDescent="0.2">
      <c r="A659" s="98"/>
      <c r="B659" s="483">
        <f t="shared" ref="B659:B665" si="65">B658+1</f>
        <v>5</v>
      </c>
      <c r="C659" s="487" t="s">
        <v>222</v>
      </c>
      <c r="D659" s="742"/>
      <c r="E659" s="727"/>
      <c r="F659" s="467"/>
      <c r="G659" s="464" t="s">
        <v>152</v>
      </c>
      <c r="H659" s="495">
        <v>0.432</v>
      </c>
      <c r="I659" s="469" t="s">
        <v>153</v>
      </c>
      <c r="J659" s="470">
        <f t="shared" si="64"/>
        <v>0</v>
      </c>
      <c r="K659" s="103" t="s">
        <v>259</v>
      </c>
    </row>
    <row r="660" spans="1:12" s="1" customFormat="1" ht="15" customHeight="1" x14ac:dyDescent="0.2">
      <c r="A660" s="98"/>
      <c r="B660" s="483">
        <f t="shared" si="65"/>
        <v>6</v>
      </c>
      <c r="C660" s="487" t="s">
        <v>650</v>
      </c>
      <c r="D660" s="742"/>
      <c r="E660" s="727"/>
      <c r="F660" s="467"/>
      <c r="G660" s="464" t="s">
        <v>152</v>
      </c>
      <c r="H660" s="495">
        <v>0.45900000000000002</v>
      </c>
      <c r="I660" s="469" t="s">
        <v>153</v>
      </c>
      <c r="J660" s="470">
        <f t="shared" si="64"/>
        <v>0</v>
      </c>
      <c r="K660" s="103" t="s">
        <v>260</v>
      </c>
    </row>
    <row r="661" spans="1:12" s="1" customFormat="1" ht="15" customHeight="1" x14ac:dyDescent="0.2">
      <c r="A661" s="98"/>
      <c r="B661" s="483">
        <f t="shared" si="65"/>
        <v>7</v>
      </c>
      <c r="C661" s="487" t="s">
        <v>226</v>
      </c>
      <c r="D661" s="742"/>
      <c r="E661" s="727"/>
      <c r="F661" s="467"/>
      <c r="G661" s="464" t="s">
        <v>152</v>
      </c>
      <c r="H661" s="495">
        <v>0.48</v>
      </c>
      <c r="I661" s="469" t="s">
        <v>153</v>
      </c>
      <c r="J661" s="470">
        <f t="shared" si="64"/>
        <v>0</v>
      </c>
      <c r="K661" s="103" t="s">
        <v>261</v>
      </c>
    </row>
    <row r="662" spans="1:12" s="1" customFormat="1" ht="15" customHeight="1" x14ac:dyDescent="0.2">
      <c r="A662" s="98"/>
      <c r="B662" s="483">
        <f t="shared" si="65"/>
        <v>8</v>
      </c>
      <c r="C662" s="487" t="s">
        <v>228</v>
      </c>
      <c r="D662" s="742"/>
      <c r="E662" s="727"/>
      <c r="F662" s="467"/>
      <c r="G662" s="464" t="s">
        <v>152</v>
      </c>
      <c r="H662" s="495">
        <v>0.5</v>
      </c>
      <c r="I662" s="469" t="s">
        <v>153</v>
      </c>
      <c r="J662" s="470">
        <f t="shared" si="64"/>
        <v>0</v>
      </c>
      <c r="K662" s="103" t="s">
        <v>314</v>
      </c>
    </row>
    <row r="663" spans="1:12" s="1" customFormat="1" ht="15" customHeight="1" x14ac:dyDescent="0.2">
      <c r="A663" s="98"/>
      <c r="B663" s="483">
        <f t="shared" si="65"/>
        <v>9</v>
      </c>
      <c r="C663" s="487" t="s">
        <v>230</v>
      </c>
      <c r="D663" s="742"/>
      <c r="E663" s="727"/>
      <c r="F663" s="467"/>
      <c r="G663" s="464" t="s">
        <v>152</v>
      </c>
      <c r="H663" s="495">
        <v>0.5</v>
      </c>
      <c r="I663" s="469" t="s">
        <v>153</v>
      </c>
      <c r="J663" s="470">
        <f t="shared" si="64"/>
        <v>0</v>
      </c>
      <c r="K663" s="103" t="s">
        <v>501</v>
      </c>
    </row>
    <row r="664" spans="1:12" ht="15" customHeight="1" x14ac:dyDescent="0.2">
      <c r="A664" s="98"/>
      <c r="B664" s="483">
        <f t="shared" si="65"/>
        <v>10</v>
      </c>
      <c r="C664" s="487" t="s">
        <v>232</v>
      </c>
      <c r="D664" s="742"/>
      <c r="E664" s="727"/>
      <c r="F664" s="467"/>
      <c r="G664" s="464" t="s">
        <v>152</v>
      </c>
      <c r="H664" s="495">
        <v>0.5</v>
      </c>
      <c r="I664" s="469" t="s">
        <v>153</v>
      </c>
      <c r="J664" s="470">
        <f t="shared" si="64"/>
        <v>0</v>
      </c>
      <c r="K664" s="103" t="s">
        <v>502</v>
      </c>
      <c r="L664" s="1"/>
    </row>
    <row r="665" spans="1:12" s="1" customFormat="1" ht="15" customHeight="1" thickBot="1" x14ac:dyDescent="0.25">
      <c r="A665" s="98"/>
      <c r="B665" s="483">
        <f t="shared" si="65"/>
        <v>11</v>
      </c>
      <c r="C665" s="487" t="s">
        <v>1136</v>
      </c>
      <c r="D665" s="742"/>
      <c r="E665" s="727"/>
      <c r="F665" s="467"/>
      <c r="G665" s="464" t="s">
        <v>152</v>
      </c>
      <c r="H665" s="495">
        <v>0.5</v>
      </c>
      <c r="I665" s="469" t="s">
        <v>153</v>
      </c>
      <c r="J665" s="470">
        <f t="shared" si="64"/>
        <v>0</v>
      </c>
      <c r="K665" s="103" t="s">
        <v>503</v>
      </c>
    </row>
    <row r="666" spans="1:12" s="1" customFormat="1" ht="15" customHeight="1" x14ac:dyDescent="0.2">
      <c r="A666" s="98"/>
      <c r="B666" s="103"/>
      <c r="C666" s="104"/>
      <c r="D666" s="103"/>
      <c r="E666" s="103"/>
      <c r="F666" s="62"/>
      <c r="G666" s="104"/>
      <c r="H666" s="734" t="s">
        <v>700</v>
      </c>
      <c r="I666" s="735"/>
      <c r="J666" s="167"/>
      <c r="K666" s="94"/>
      <c r="L666" s="14"/>
    </row>
    <row r="667" spans="1:12" s="1" customFormat="1" ht="15" customHeight="1" thickBot="1" x14ac:dyDescent="0.25">
      <c r="A667" s="98"/>
      <c r="B667" s="103"/>
      <c r="C667" s="103"/>
      <c r="D667" s="103"/>
      <c r="E667" s="103"/>
      <c r="F667" s="57"/>
      <c r="G667" s="103"/>
      <c r="H667" s="736" t="s">
        <v>163</v>
      </c>
      <c r="I667" s="737"/>
      <c r="J667" s="5">
        <f>SUM(J655:J665)</f>
        <v>0</v>
      </c>
      <c r="K667" s="103" t="s">
        <v>857</v>
      </c>
      <c r="L667" s="1" t="s">
        <v>152</v>
      </c>
    </row>
    <row r="668" spans="1:12" s="1" customFormat="1" ht="15" customHeight="1" x14ac:dyDescent="0.2">
      <c r="A668" s="98"/>
      <c r="B668" s="103"/>
      <c r="C668" s="103"/>
      <c r="D668" s="103"/>
      <c r="E668" s="103"/>
      <c r="F668" s="57"/>
      <c r="G668" s="103"/>
      <c r="H668" s="104"/>
      <c r="I668" s="104"/>
      <c r="J668" s="7"/>
      <c r="K668" s="103"/>
    </row>
    <row r="669" spans="1:12" s="1" customFormat="1" ht="15" customHeight="1" x14ac:dyDescent="0.2">
      <c r="A669" s="97">
        <f>A651+1</f>
        <v>38</v>
      </c>
      <c r="B669" s="98" t="s">
        <v>858</v>
      </c>
      <c r="C669" s="94"/>
      <c r="D669" s="94"/>
      <c r="E669" s="94"/>
      <c r="F669" s="163"/>
      <c r="G669" s="94"/>
      <c r="H669" s="164"/>
      <c r="I669" s="94"/>
      <c r="J669" s="163"/>
      <c r="K669" s="103"/>
    </row>
    <row r="670" spans="1:12" s="1" customFormat="1" ht="15" customHeight="1" x14ac:dyDescent="0.2">
      <c r="A670" s="99"/>
      <c r="B670" s="94"/>
      <c r="C670" s="94"/>
      <c r="D670" s="94"/>
      <c r="E670" s="94"/>
      <c r="F670" s="163"/>
      <c r="G670" s="94"/>
      <c r="H670" s="164"/>
      <c r="I670" s="94"/>
      <c r="J670" s="163"/>
      <c r="K670" s="103"/>
    </row>
    <row r="671" spans="1:12" s="1" customFormat="1" ht="15" customHeight="1" x14ac:dyDescent="0.2">
      <c r="A671" s="99"/>
      <c r="B671" s="874" t="s">
        <v>531</v>
      </c>
      <c r="C671" s="875"/>
      <c r="D671" s="874" t="s">
        <v>147</v>
      </c>
      <c r="E671" s="875"/>
      <c r="F671" s="498" t="s">
        <v>302</v>
      </c>
      <c r="G671" s="490"/>
      <c r="H671" s="499" t="s">
        <v>149</v>
      </c>
      <c r="I671" s="490"/>
      <c r="J671" s="498" t="s">
        <v>8</v>
      </c>
      <c r="K671" s="103"/>
    </row>
    <row r="672" spans="1:12" s="1" customFormat="1" ht="15" customHeight="1" x14ac:dyDescent="0.2">
      <c r="A672" s="99"/>
      <c r="B672" s="147"/>
      <c r="C672" s="250"/>
      <c r="D672" s="347"/>
      <c r="E672" s="348"/>
      <c r="F672" s="165"/>
      <c r="G672" s="134"/>
      <c r="H672" s="128"/>
      <c r="I672" s="134"/>
      <c r="J672" s="166" t="s">
        <v>150</v>
      </c>
      <c r="K672" s="103"/>
    </row>
    <row r="673" spans="1:12" s="1" customFormat="1" ht="15" customHeight="1" x14ac:dyDescent="0.2">
      <c r="A673" s="99"/>
      <c r="B673" s="483">
        <v>1</v>
      </c>
      <c r="C673" s="487" t="s">
        <v>232</v>
      </c>
      <c r="D673" s="742"/>
      <c r="E673" s="727"/>
      <c r="F673" s="500"/>
      <c r="G673" s="464" t="s">
        <v>152</v>
      </c>
      <c r="H673" s="495">
        <v>0.45</v>
      </c>
      <c r="I673" s="490" t="s">
        <v>153</v>
      </c>
      <c r="J673" s="501">
        <f>ROUND(F673*H673,0)</f>
        <v>0</v>
      </c>
      <c r="K673" s="103" t="s">
        <v>297</v>
      </c>
    </row>
    <row r="674" spans="1:12" s="1" customFormat="1" ht="15" customHeight="1" thickBot="1" x14ac:dyDescent="0.25">
      <c r="A674" s="98"/>
      <c r="B674" s="483">
        <f>B673+1</f>
        <v>2</v>
      </c>
      <c r="C674" s="487" t="s">
        <v>1136</v>
      </c>
      <c r="D674" s="742"/>
      <c r="E674" s="727"/>
      <c r="F674" s="500"/>
      <c r="G674" s="464" t="s">
        <v>152</v>
      </c>
      <c r="H674" s="495">
        <v>0.45</v>
      </c>
      <c r="I674" s="490" t="s">
        <v>153</v>
      </c>
      <c r="J674" s="501">
        <f>ROUND(F674*H674,0)</f>
        <v>0</v>
      </c>
      <c r="K674" s="103" t="s">
        <v>189</v>
      </c>
    </row>
    <row r="675" spans="1:12" ht="15" customHeight="1" x14ac:dyDescent="0.2">
      <c r="A675" s="98"/>
      <c r="B675" s="103"/>
      <c r="C675" s="104"/>
      <c r="D675" s="103"/>
      <c r="E675" s="103"/>
      <c r="F675" s="62"/>
      <c r="G675" s="104"/>
      <c r="H675" s="734" t="s">
        <v>185</v>
      </c>
      <c r="I675" s="735"/>
      <c r="J675" s="167"/>
      <c r="K675" s="103"/>
      <c r="L675" s="1"/>
    </row>
    <row r="676" spans="1:12" ht="15" customHeight="1" thickBot="1" x14ac:dyDescent="0.25">
      <c r="A676" s="98"/>
      <c r="B676" s="103"/>
      <c r="C676" s="103"/>
      <c r="D676" s="103"/>
      <c r="E676" s="103"/>
      <c r="F676" s="57"/>
      <c r="G676" s="103"/>
      <c r="H676" s="736" t="s">
        <v>163</v>
      </c>
      <c r="I676" s="737"/>
      <c r="J676" s="5">
        <f>SUM(J673:J674)</f>
        <v>0</v>
      </c>
      <c r="K676" s="103" t="s">
        <v>859</v>
      </c>
      <c r="L676" s="1" t="s">
        <v>152</v>
      </c>
    </row>
    <row r="677" spans="1:12" ht="15" customHeight="1" x14ac:dyDescent="0.2">
      <c r="A677" s="98"/>
      <c r="B677" s="103"/>
      <c r="C677" s="103"/>
      <c r="D677" s="103"/>
      <c r="E677" s="103"/>
      <c r="F677" s="57"/>
      <c r="G677" s="103"/>
      <c r="H677" s="104"/>
      <c r="I677" s="104"/>
      <c r="J677" s="57"/>
      <c r="K677" s="103"/>
      <c r="L677" s="1"/>
    </row>
    <row r="678" spans="1:12" ht="15" customHeight="1" x14ac:dyDescent="0.2">
      <c r="A678" s="97">
        <f>A669+1</f>
        <v>39</v>
      </c>
      <c r="B678" s="98" t="s">
        <v>1218</v>
      </c>
      <c r="C678" s="94"/>
      <c r="D678" s="94"/>
      <c r="E678" s="94"/>
      <c r="F678" s="163"/>
      <c r="G678" s="94"/>
      <c r="H678" s="164"/>
      <c r="I678" s="94"/>
      <c r="J678" s="163"/>
      <c r="K678" s="94"/>
    </row>
    <row r="679" spans="1:12" ht="15" customHeight="1" x14ac:dyDescent="0.2">
      <c r="A679" s="97"/>
      <c r="B679" s="98" t="s">
        <v>1219</v>
      </c>
      <c r="C679" s="94"/>
      <c r="D679" s="94"/>
      <c r="E679" s="94"/>
      <c r="F679" s="163"/>
      <c r="G679" s="94"/>
      <c r="H679" s="164"/>
      <c r="I679" s="94"/>
      <c r="J679" s="163"/>
      <c r="K679" s="94"/>
    </row>
    <row r="680" spans="1:12" ht="15" customHeight="1" x14ac:dyDescent="0.2">
      <c r="A680" s="99"/>
      <c r="B680" s="94"/>
      <c r="C680" s="94"/>
      <c r="D680" s="94"/>
      <c r="E680" s="94"/>
      <c r="F680" s="163"/>
      <c r="G680" s="94"/>
      <c r="H680" s="164"/>
      <c r="I680" s="94"/>
      <c r="J680" s="163"/>
      <c r="K680" s="94"/>
    </row>
    <row r="681" spans="1:12" ht="15" customHeight="1" x14ac:dyDescent="0.2">
      <c r="A681" s="99"/>
      <c r="B681" s="874" t="s">
        <v>531</v>
      </c>
      <c r="C681" s="875"/>
      <c r="D681" s="874" t="s">
        <v>147</v>
      </c>
      <c r="E681" s="875"/>
      <c r="F681" s="498" t="s">
        <v>302</v>
      </c>
      <c r="G681" s="490"/>
      <c r="H681" s="499" t="s">
        <v>149</v>
      </c>
      <c r="I681" s="490"/>
      <c r="J681" s="498" t="s">
        <v>8</v>
      </c>
      <c r="K681" s="103"/>
    </row>
    <row r="682" spans="1:12" ht="15" customHeight="1" x14ac:dyDescent="0.2">
      <c r="A682" s="99"/>
      <c r="B682" s="147"/>
      <c r="C682" s="250"/>
      <c r="D682" s="347"/>
      <c r="E682" s="348"/>
      <c r="F682" s="165"/>
      <c r="G682" s="134"/>
      <c r="H682" s="128"/>
      <c r="I682" s="134"/>
      <c r="J682" s="166" t="s">
        <v>150</v>
      </c>
      <c r="K682" s="103"/>
    </row>
    <row r="683" spans="1:12" ht="15" customHeight="1" x14ac:dyDescent="0.2">
      <c r="A683" s="99"/>
      <c r="B683" s="483">
        <v>1</v>
      </c>
      <c r="C683" s="487" t="s">
        <v>232</v>
      </c>
      <c r="D683" s="742"/>
      <c r="E683" s="727"/>
      <c r="F683" s="500"/>
      <c r="G683" s="464" t="s">
        <v>152</v>
      </c>
      <c r="H683" s="495">
        <v>0.7</v>
      </c>
      <c r="I683" s="485" t="s">
        <v>153</v>
      </c>
      <c r="J683" s="501">
        <f>ROUND(F683*H683,0)</f>
        <v>0</v>
      </c>
      <c r="K683" s="103" t="s">
        <v>154</v>
      </c>
    </row>
    <row r="684" spans="1:12" ht="15" customHeight="1" thickBot="1" x14ac:dyDescent="0.25">
      <c r="A684" s="98"/>
      <c r="B684" s="483">
        <f>B683+1</f>
        <v>2</v>
      </c>
      <c r="C684" s="487" t="s">
        <v>1136</v>
      </c>
      <c r="D684" s="742"/>
      <c r="E684" s="727"/>
      <c r="F684" s="500"/>
      <c r="G684" s="464" t="s">
        <v>152</v>
      </c>
      <c r="H684" s="495">
        <v>0.7</v>
      </c>
      <c r="I684" s="485" t="s">
        <v>153</v>
      </c>
      <c r="J684" s="501">
        <f>ROUND(F684*H684,0)</f>
        <v>0</v>
      </c>
      <c r="K684" s="103" t="s">
        <v>189</v>
      </c>
      <c r="L684" s="1"/>
    </row>
    <row r="685" spans="1:12" ht="15" customHeight="1" x14ac:dyDescent="0.2">
      <c r="A685" s="98"/>
      <c r="B685" s="103"/>
      <c r="C685" s="104"/>
      <c r="D685" s="103"/>
      <c r="E685" s="103"/>
      <c r="F685" s="62"/>
      <c r="G685" s="104"/>
      <c r="H685" s="734" t="s">
        <v>185</v>
      </c>
      <c r="I685" s="735"/>
      <c r="J685" s="167"/>
      <c r="K685" s="94"/>
    </row>
    <row r="686" spans="1:12" ht="15" customHeight="1" thickBot="1" x14ac:dyDescent="0.25">
      <c r="A686" s="98"/>
      <c r="B686" s="103"/>
      <c r="C686" s="103"/>
      <c r="D686" s="103"/>
      <c r="E686" s="103"/>
      <c r="F686" s="57"/>
      <c r="G686" s="103"/>
      <c r="H686" s="736" t="s">
        <v>163</v>
      </c>
      <c r="I686" s="737"/>
      <c r="J686" s="5">
        <f>SUM(J683:J684)</f>
        <v>0</v>
      </c>
      <c r="K686" s="103" t="s">
        <v>1220</v>
      </c>
      <c r="L686" s="1" t="s">
        <v>152</v>
      </c>
    </row>
    <row r="687" spans="1:12" ht="15" customHeight="1" x14ac:dyDescent="0.2">
      <c r="A687" s="98"/>
      <c r="B687" s="103"/>
      <c r="C687" s="103"/>
      <c r="D687" s="103"/>
      <c r="E687" s="103"/>
      <c r="F687" s="57"/>
      <c r="G687" s="103"/>
      <c r="H687" s="104"/>
      <c r="I687" s="104"/>
      <c r="J687" s="7"/>
      <c r="K687" s="103"/>
      <c r="L687" s="1"/>
    </row>
    <row r="688" spans="1:12" ht="15" customHeight="1" x14ac:dyDescent="0.2">
      <c r="A688" s="98"/>
      <c r="B688" s="103"/>
      <c r="C688" s="103"/>
      <c r="D688" s="103"/>
      <c r="E688" s="103"/>
      <c r="F688" s="57"/>
      <c r="G688" s="103"/>
      <c r="H688" s="104"/>
      <c r="I688" s="104"/>
      <c r="J688" s="57"/>
      <c r="K688" s="103"/>
      <c r="L688" s="1"/>
    </row>
    <row r="689" spans="1:12" ht="15" customHeight="1" x14ac:dyDescent="0.2">
      <c r="A689" s="97">
        <f>A678+1</f>
        <v>40</v>
      </c>
      <c r="B689" s="98" t="s">
        <v>1221</v>
      </c>
      <c r="C689" s="94"/>
      <c r="D689" s="94"/>
      <c r="E689" s="94"/>
      <c r="F689" s="163"/>
      <c r="G689" s="94"/>
      <c r="H689" s="164"/>
      <c r="I689" s="94"/>
      <c r="J689" s="163"/>
      <c r="K689" s="94"/>
    </row>
    <row r="690" spans="1:12" ht="15" customHeight="1" x14ac:dyDescent="0.2">
      <c r="A690" s="99"/>
      <c r="B690" s="98" t="s">
        <v>1222</v>
      </c>
      <c r="C690" s="94"/>
      <c r="D690" s="94"/>
      <c r="E690" s="94"/>
      <c r="F690" s="163"/>
      <c r="G690" s="94"/>
      <c r="H690" s="164"/>
      <c r="I690" s="94"/>
      <c r="J690" s="163"/>
      <c r="K690" s="94"/>
    </row>
    <row r="691" spans="1:12" ht="15" customHeight="1" x14ac:dyDescent="0.2">
      <c r="A691" s="99"/>
      <c r="B691" s="94"/>
      <c r="C691" s="94"/>
      <c r="D691" s="94"/>
      <c r="E691" s="94"/>
      <c r="F691" s="163"/>
      <c r="G691" s="94"/>
      <c r="H691" s="164"/>
      <c r="I691" s="94"/>
      <c r="J691" s="163"/>
      <c r="K691" s="94"/>
    </row>
    <row r="692" spans="1:12" ht="15" customHeight="1" x14ac:dyDescent="0.2">
      <c r="A692" s="99"/>
      <c r="B692" s="874" t="s">
        <v>531</v>
      </c>
      <c r="C692" s="875"/>
      <c r="D692" s="874" t="s">
        <v>147</v>
      </c>
      <c r="E692" s="875"/>
      <c r="F692" s="498" t="s">
        <v>302</v>
      </c>
      <c r="G692" s="490"/>
      <c r="H692" s="499" t="s">
        <v>149</v>
      </c>
      <c r="I692" s="490"/>
      <c r="J692" s="498" t="s">
        <v>8</v>
      </c>
      <c r="K692" s="103"/>
    </row>
    <row r="693" spans="1:12" ht="15" customHeight="1" x14ac:dyDescent="0.2">
      <c r="A693" s="99"/>
      <c r="B693" s="147"/>
      <c r="C693" s="250"/>
      <c r="D693" s="347"/>
      <c r="E693" s="348"/>
      <c r="F693" s="165"/>
      <c r="G693" s="134"/>
      <c r="H693" s="128"/>
      <c r="I693" s="134"/>
      <c r="J693" s="166" t="s">
        <v>150</v>
      </c>
      <c r="K693" s="103"/>
    </row>
    <row r="694" spans="1:12" ht="15" customHeight="1" thickBot="1" x14ac:dyDescent="0.25">
      <c r="A694" s="98"/>
      <c r="B694" s="483">
        <v>1</v>
      </c>
      <c r="C694" s="487" t="s">
        <v>1136</v>
      </c>
      <c r="D694" s="742"/>
      <c r="E694" s="727"/>
      <c r="F694" s="500"/>
      <c r="G694" s="464" t="s">
        <v>152</v>
      </c>
      <c r="H694" s="495">
        <v>0.5</v>
      </c>
      <c r="I694" s="485" t="s">
        <v>153</v>
      </c>
      <c r="J694" s="501">
        <f>ROUND(F694*H694,0)</f>
        <v>0</v>
      </c>
      <c r="K694" s="103" t="s">
        <v>154</v>
      </c>
      <c r="L694" s="1"/>
    </row>
    <row r="695" spans="1:12" ht="15" customHeight="1" x14ac:dyDescent="0.2">
      <c r="A695" s="98"/>
      <c r="B695" s="103"/>
      <c r="C695" s="104"/>
      <c r="D695" s="103"/>
      <c r="E695" s="103"/>
      <c r="F695" s="62"/>
      <c r="G695" s="104"/>
      <c r="H695" s="734" t="s">
        <v>183</v>
      </c>
      <c r="I695" s="735"/>
      <c r="J695" s="167"/>
      <c r="K695" s="94"/>
    </row>
    <row r="696" spans="1:12" ht="15" customHeight="1" thickBot="1" x14ac:dyDescent="0.25">
      <c r="A696" s="98"/>
      <c r="B696" s="103"/>
      <c r="C696" s="103"/>
      <c r="D696" s="103"/>
      <c r="E696" s="103"/>
      <c r="F696" s="57"/>
      <c r="G696" s="103"/>
      <c r="H696" s="736" t="s">
        <v>163</v>
      </c>
      <c r="I696" s="737"/>
      <c r="J696" s="5">
        <f>SUM(J694:J694)</f>
        <v>0</v>
      </c>
      <c r="K696" s="103" t="s">
        <v>1223</v>
      </c>
      <c r="L696" s="1" t="s">
        <v>152</v>
      </c>
    </row>
    <row r="697" spans="1:12" ht="15" customHeight="1" x14ac:dyDescent="0.2">
      <c r="A697" s="98"/>
      <c r="B697" s="103"/>
      <c r="C697" s="103"/>
      <c r="D697" s="103"/>
      <c r="E697" s="103"/>
      <c r="F697" s="57"/>
      <c r="G697" s="103"/>
      <c r="H697" s="104"/>
      <c r="I697" s="104"/>
      <c r="J697" s="7"/>
      <c r="K697" s="103"/>
      <c r="L697" s="1"/>
    </row>
    <row r="698" spans="1:12" ht="15" customHeight="1" x14ac:dyDescent="0.2">
      <c r="A698" s="97">
        <f>A689+1</f>
        <v>41</v>
      </c>
      <c r="B698" s="98" t="s">
        <v>1224</v>
      </c>
      <c r="C698" s="94"/>
      <c r="D698" s="94"/>
      <c r="E698" s="94"/>
      <c r="F698" s="163"/>
      <c r="G698" s="94"/>
      <c r="H698" s="164"/>
      <c r="I698" s="94"/>
      <c r="J698" s="163"/>
      <c r="K698" s="94"/>
    </row>
    <row r="699" spans="1:12" ht="15" customHeight="1" x14ac:dyDescent="0.2">
      <c r="A699" s="99"/>
      <c r="B699" s="94"/>
      <c r="C699" s="94"/>
      <c r="D699" s="94"/>
      <c r="E699" s="94"/>
      <c r="F699" s="163"/>
      <c r="G699" s="94"/>
      <c r="H699" s="164"/>
      <c r="I699" s="94"/>
      <c r="J699" s="163"/>
      <c r="K699" s="94"/>
    </row>
    <row r="700" spans="1:12" ht="15" customHeight="1" x14ac:dyDescent="0.2">
      <c r="A700" s="99"/>
      <c r="B700" s="874" t="s">
        <v>531</v>
      </c>
      <c r="C700" s="875"/>
      <c r="D700" s="874" t="s">
        <v>147</v>
      </c>
      <c r="E700" s="875"/>
      <c r="F700" s="498" t="s">
        <v>302</v>
      </c>
      <c r="G700" s="490"/>
      <c r="H700" s="499" t="s">
        <v>149</v>
      </c>
      <c r="I700" s="490"/>
      <c r="J700" s="498" t="s">
        <v>8</v>
      </c>
      <c r="K700" s="103"/>
    </row>
    <row r="701" spans="1:12" ht="15" customHeight="1" x14ac:dyDescent="0.2">
      <c r="A701" s="99"/>
      <c r="B701" s="147"/>
      <c r="C701" s="250"/>
      <c r="D701" s="347"/>
      <c r="E701" s="348"/>
      <c r="F701" s="165"/>
      <c r="G701" s="134"/>
      <c r="H701" s="128"/>
      <c r="I701" s="134"/>
      <c r="J701" s="166" t="s">
        <v>150</v>
      </c>
      <c r="K701" s="103"/>
    </row>
    <row r="702" spans="1:12" ht="15" customHeight="1" thickBot="1" x14ac:dyDescent="0.25">
      <c r="A702" s="98"/>
      <c r="B702" s="483">
        <v>1</v>
      </c>
      <c r="C702" s="487" t="s">
        <v>1136</v>
      </c>
      <c r="D702" s="742"/>
      <c r="E702" s="727"/>
      <c r="F702" s="500"/>
      <c r="G702" s="464" t="s">
        <v>152</v>
      </c>
      <c r="H702" s="495">
        <v>0.5</v>
      </c>
      <c r="I702" s="485" t="s">
        <v>153</v>
      </c>
      <c r="J702" s="501">
        <f>ROUND(F702*H702,0)</f>
        <v>0</v>
      </c>
      <c r="K702" s="103" t="s">
        <v>154</v>
      </c>
      <c r="L702" s="1"/>
    </row>
    <row r="703" spans="1:12" ht="15" customHeight="1" x14ac:dyDescent="0.2">
      <c r="A703" s="98"/>
      <c r="B703" s="103"/>
      <c r="C703" s="104"/>
      <c r="D703" s="103"/>
      <c r="E703" s="103"/>
      <c r="F703" s="62"/>
      <c r="G703" s="104"/>
      <c r="H703" s="734" t="s">
        <v>183</v>
      </c>
      <c r="I703" s="735"/>
      <c r="J703" s="167"/>
      <c r="K703" s="94"/>
    </row>
    <row r="704" spans="1:12" ht="15" customHeight="1" thickBot="1" x14ac:dyDescent="0.25">
      <c r="A704" s="98"/>
      <c r="B704" s="103"/>
      <c r="C704" s="103"/>
      <c r="D704" s="103"/>
      <c r="E704" s="103"/>
      <c r="F704" s="57"/>
      <c r="G704" s="103"/>
      <c r="H704" s="736" t="s">
        <v>163</v>
      </c>
      <c r="I704" s="737"/>
      <c r="J704" s="5">
        <f>SUM(J702:J702)</f>
        <v>0</v>
      </c>
      <c r="K704" s="103" t="s">
        <v>1225</v>
      </c>
      <c r="L704" s="1" t="s">
        <v>152</v>
      </c>
    </row>
    <row r="705" spans="1:12" ht="15" customHeight="1" x14ac:dyDescent="0.2">
      <c r="A705" s="98"/>
      <c r="B705" s="103"/>
      <c r="C705" s="103"/>
      <c r="D705" s="103"/>
      <c r="E705" s="103"/>
      <c r="F705" s="57"/>
      <c r="G705" s="103"/>
      <c r="H705" s="104"/>
      <c r="I705" s="104"/>
      <c r="J705" s="7"/>
      <c r="K705" s="103"/>
      <c r="L705" s="1"/>
    </row>
    <row r="706" spans="1:12" ht="15" customHeight="1" thickBot="1" x14ac:dyDescent="0.25">
      <c r="A706" s="98"/>
      <c r="B706" s="98"/>
      <c r="C706" s="98"/>
      <c r="D706" s="98"/>
      <c r="E706" s="98"/>
      <c r="F706" s="628"/>
      <c r="G706" s="98"/>
      <c r="H706" s="629"/>
      <c r="I706" s="98"/>
      <c r="J706" s="628"/>
      <c r="K706" s="94"/>
    </row>
    <row r="707" spans="1:12" ht="15" customHeight="1" x14ac:dyDescent="0.2">
      <c r="A707" s="98"/>
      <c r="B707" s="103"/>
      <c r="C707" s="103"/>
      <c r="D707" s="103"/>
      <c r="E707" s="103"/>
      <c r="F707" s="62"/>
      <c r="G707" s="103"/>
      <c r="H707" s="738" t="s">
        <v>1226</v>
      </c>
      <c r="I707" s="739"/>
      <c r="J707" s="167"/>
      <c r="K707" s="94"/>
    </row>
    <row r="708" spans="1:12" ht="15" customHeight="1" thickBot="1" x14ac:dyDescent="0.25">
      <c r="A708" s="94"/>
      <c r="B708" s="94"/>
      <c r="C708" s="94"/>
      <c r="D708" s="94"/>
      <c r="E708" s="94"/>
      <c r="F708" s="163"/>
      <c r="G708" s="94"/>
      <c r="H708" s="740" t="s">
        <v>860</v>
      </c>
      <c r="I708" s="741"/>
      <c r="J708" s="183">
        <f>SUMIF(L7:L704,"*",J7:J704)</f>
        <v>0</v>
      </c>
      <c r="K708" s="94" t="s">
        <v>861</v>
      </c>
    </row>
    <row r="709" spans="1:12" ht="15" customHeight="1" thickBot="1" x14ac:dyDescent="0.25">
      <c r="A709" s="98"/>
      <c r="B709" s="98"/>
      <c r="C709" s="98"/>
      <c r="D709" s="98"/>
      <c r="E709" s="98"/>
      <c r="F709" s="628"/>
      <c r="G709" s="98"/>
      <c r="H709" s="629"/>
      <c r="I709" s="98"/>
      <c r="J709" s="628"/>
      <c r="K709" s="94"/>
    </row>
    <row r="710" spans="1:12" ht="15" customHeight="1" x14ac:dyDescent="0.2">
      <c r="A710" s="98"/>
      <c r="B710" s="103"/>
      <c r="C710" s="103"/>
      <c r="D710" s="103"/>
      <c r="E710" s="103"/>
      <c r="F710" s="62"/>
      <c r="G710" s="103"/>
      <c r="H710" s="738" t="s">
        <v>862</v>
      </c>
      <c r="I710" s="739"/>
      <c r="J710" s="167"/>
      <c r="K710" s="94"/>
    </row>
    <row r="711" spans="1:12" ht="15" customHeight="1" thickBot="1" x14ac:dyDescent="0.25">
      <c r="A711" s="94"/>
      <c r="B711" s="94"/>
      <c r="C711" s="94"/>
      <c r="D711" s="94"/>
      <c r="E711" s="94"/>
      <c r="F711" s="163"/>
      <c r="G711" s="94"/>
      <c r="H711" s="740" t="s">
        <v>863</v>
      </c>
      <c r="I711" s="741"/>
      <c r="J711" s="183">
        <f>'地域振興費・その１ '!J162+'地域振興費・その２ '!J497+地域振興費・その３!J708</f>
        <v>0</v>
      </c>
      <c r="K711" s="103" t="s">
        <v>49</v>
      </c>
    </row>
    <row r="712" spans="1:12" ht="15" customHeight="1" x14ac:dyDescent="0.2">
      <c r="A712" s="94"/>
      <c r="B712" s="94"/>
      <c r="C712" s="94"/>
      <c r="D712" s="94"/>
      <c r="E712" s="94"/>
      <c r="F712" s="163"/>
      <c r="G712" s="94"/>
      <c r="H712" s="164"/>
      <c r="I712" s="94"/>
      <c r="J712" s="163"/>
      <c r="K712" s="94"/>
    </row>
  </sheetData>
  <customSheetViews>
    <customSheetView guid="{0BABB45E-2E04-4EF9-B6DB-A3C90737BC1D}" showPageBreaks="1" showGridLines="0" fitToPage="1" printArea="1" view="pageBreakPreview">
      <pane ySplit="2" topLeftCell="A3" activePane="bottomLeft" state="frozen"/>
      <selection pane="bottomLeft" activeCell="E279" sqref="E279"/>
      <pageMargins left="0" right="0" top="0" bottom="0" header="0" footer="0"/>
      <headerFooter alignWithMargins="0"/>
    </customSheetView>
    <customSheetView guid="{51EA80E5-8A40-457F-BD3B-5254392D47AE}" showPageBreaks="1" showGridLines="0" fitToPage="1" printArea="1" view="pageBreakPreview">
      <pane ySplit="3" topLeftCell="A561" activePane="bottomLeft" state="frozen"/>
      <selection pane="bottomLeft" activeCell="F594" sqref="F594"/>
      <pageMargins left="0" right="0" top="0" bottom="0" header="0" footer="0"/>
      <headerFooter alignWithMargins="0"/>
    </customSheetView>
    <customSheetView guid="{69464F70-16F9-4136-87AF-D70A02C3B76C}" showPageBreaks="1" showGridLines="0" fitToPage="1" printArea="1" view="pageBreakPreview">
      <pane ySplit="2" topLeftCell="A561" activePane="bottomLeft" state="frozen"/>
      <selection pane="bottomLeft" activeCell="F594" sqref="F594"/>
      <pageMargins left="0" right="0" top="0" bottom="0" header="0" footer="0"/>
      <headerFooter alignWithMargins="0"/>
    </customSheetView>
    <customSheetView guid="{D2B5EC5D-6E54-47E5-91DA-BD5989BD188A}" showPageBreaks="1" showGridLines="0" fitToPage="1" printArea="1" view="pageBreakPreview">
      <pane ySplit="2" topLeftCell="A561" activePane="bottomLeft" state="frozen"/>
      <selection pane="bottomLeft" activeCell="F594" sqref="F594"/>
      <pageMargins left="0" right="0" top="0" bottom="0" header="0" footer="0"/>
      <headerFooter alignWithMargins="0"/>
    </customSheetView>
    <customSheetView guid="{7638A293-2517-4C0E-9B00-4D7C5CE7FD01}" showPageBreaks="1" showGridLines="0" fitToPage="1" printArea="1" view="pageBreakPreview">
      <pane ySplit="3" topLeftCell="A4" activePane="bottomLeft" state="frozen"/>
      <selection pane="bottomLeft" activeCell="Q34" sqref="Q34"/>
      <pageMargins left="0" right="0" top="0" bottom="0" header="0" footer="0"/>
      <headerFooter alignWithMargins="0"/>
    </customSheetView>
    <customSheetView guid="{52797262-6142-4579-A585-EF778AE1B777}" showPageBreaks="1" showGridLines="0" fitToPage="1" printArea="1" view="pageBreakPreview">
      <pane ySplit="3" topLeftCell="A4" activePane="bottomLeft" state="frozen"/>
      <selection pane="bottomLeft" activeCell="Q34" sqref="Q34"/>
      <pageMargins left="0" right="0" top="0" bottom="0" header="0" footer="0"/>
      <headerFooter alignWithMargins="0"/>
    </customSheetView>
    <customSheetView guid="{88309E32-0F84-4306-A278-4798D3F83810}" showPageBreaks="1" showGridLines="0" fitToPage="1" printArea="1" view="pageBreakPreview">
      <pane ySplit="2" topLeftCell="A3" activePane="bottomLeft" state="frozen"/>
      <selection pane="bottomLeft" activeCell="Q34" sqref="Q34"/>
      <pageMargins left="0" right="0" top="0" bottom="0" header="0" footer="0"/>
      <headerFooter alignWithMargins="0"/>
    </customSheetView>
    <customSheetView guid="{82097881-6F01-409B-9626-09347A86C944}" showPageBreaks="1" showGridLines="0" fitToPage="1" printArea="1" view="pageBreakPreview">
      <pane ySplit="2" topLeftCell="A3" activePane="bottomLeft" state="frozen"/>
      <selection pane="bottomLeft" activeCell="Q34" sqref="Q34"/>
      <pageMargins left="0" right="0" top="0" bottom="0" header="0" footer="0"/>
      <headerFooter alignWithMargins="0"/>
    </customSheetView>
    <customSheetView guid="{5F692ADD-693B-4092-83D3-FB87A19A0587}" showPageBreaks="1" showGridLines="0" fitToPage="1" printArea="1" view="pageBreakPreview">
      <pane ySplit="2" topLeftCell="A561" activePane="bottomLeft" state="frozen"/>
      <selection pane="bottomLeft" activeCell="F594" sqref="F594"/>
      <pageMargins left="0" right="0" top="0" bottom="0" header="0" footer="0"/>
      <headerFooter alignWithMargins="0"/>
    </customSheetView>
  </customSheetViews>
  <mergeCells count="447">
    <mergeCell ref="D216:E216"/>
    <mergeCell ref="D253:E253"/>
    <mergeCell ref="D377:E377"/>
    <mergeCell ref="D417:E417"/>
    <mergeCell ref="D441:E441"/>
    <mergeCell ref="D473:E473"/>
    <mergeCell ref="D487:E487"/>
    <mergeCell ref="D232:E232"/>
    <mergeCell ref="D233:E233"/>
    <mergeCell ref="D234:E234"/>
    <mergeCell ref="D235:E235"/>
    <mergeCell ref="D236:E236"/>
    <mergeCell ref="D237:E237"/>
    <mergeCell ref="D247:E247"/>
    <mergeCell ref="D248:E248"/>
    <mergeCell ref="D249:E249"/>
    <mergeCell ref="D252:E252"/>
    <mergeCell ref="D320:E320"/>
    <mergeCell ref="D321:E321"/>
    <mergeCell ref="D322:E322"/>
    <mergeCell ref="D323:E323"/>
    <mergeCell ref="D311:E311"/>
    <mergeCell ref="D370:E370"/>
    <mergeCell ref="D371:E371"/>
    <mergeCell ref="D27:E27"/>
    <mergeCell ref="D28:E28"/>
    <mergeCell ref="D29:E29"/>
    <mergeCell ref="D14:E14"/>
    <mergeCell ref="D15:E15"/>
    <mergeCell ref="D16:E16"/>
    <mergeCell ref="D17:E17"/>
    <mergeCell ref="D18:E18"/>
    <mergeCell ref="D23:E23"/>
    <mergeCell ref="A1:B1"/>
    <mergeCell ref="C1:E1"/>
    <mergeCell ref="I1:K1"/>
    <mergeCell ref="B5:E7"/>
    <mergeCell ref="B12:C12"/>
    <mergeCell ref="D12:E12"/>
    <mergeCell ref="D24:E24"/>
    <mergeCell ref="D25:E25"/>
    <mergeCell ref="D26:E26"/>
    <mergeCell ref="H42:I42"/>
    <mergeCell ref="H43:I43"/>
    <mergeCell ref="B46:C46"/>
    <mergeCell ref="D46:E46"/>
    <mergeCell ref="D30:E30"/>
    <mergeCell ref="D31:E31"/>
    <mergeCell ref="D32:E32"/>
    <mergeCell ref="D33:E33"/>
    <mergeCell ref="D34:E34"/>
    <mergeCell ref="D35:E35"/>
    <mergeCell ref="D38:E38"/>
    <mergeCell ref="D40:E40"/>
    <mergeCell ref="D39:E39"/>
    <mergeCell ref="D36:E36"/>
    <mergeCell ref="D37:E37"/>
    <mergeCell ref="D41:E41"/>
    <mergeCell ref="B81:C81"/>
    <mergeCell ref="D81:E81"/>
    <mergeCell ref="D83:E83"/>
    <mergeCell ref="D84:E84"/>
    <mergeCell ref="D48:E48"/>
    <mergeCell ref="D49:E49"/>
    <mergeCell ref="D50:E50"/>
    <mergeCell ref="D51:E51"/>
    <mergeCell ref="D52:E52"/>
    <mergeCell ref="D53:E53"/>
    <mergeCell ref="D54:E54"/>
    <mergeCell ref="D56:E56"/>
    <mergeCell ref="D55:E55"/>
    <mergeCell ref="B62:C62"/>
    <mergeCell ref="D62:E62"/>
    <mergeCell ref="D64:E64"/>
    <mergeCell ref="D57:E57"/>
    <mergeCell ref="D65:E65"/>
    <mergeCell ref="B124:C124"/>
    <mergeCell ref="D91:E91"/>
    <mergeCell ref="D92:E92"/>
    <mergeCell ref="D93:E93"/>
    <mergeCell ref="D94:E94"/>
    <mergeCell ref="D95:E95"/>
    <mergeCell ref="D96:E96"/>
    <mergeCell ref="D85:E85"/>
    <mergeCell ref="D86:E86"/>
    <mergeCell ref="D87:E87"/>
    <mergeCell ref="D88:E88"/>
    <mergeCell ref="D89:E89"/>
    <mergeCell ref="D90:E90"/>
    <mergeCell ref="D97:E97"/>
    <mergeCell ref="D98:E98"/>
    <mergeCell ref="D99:E99"/>
    <mergeCell ref="D100:E100"/>
    <mergeCell ref="D101:E101"/>
    <mergeCell ref="D102:E102"/>
    <mergeCell ref="D104:E104"/>
    <mergeCell ref="B113:C113"/>
    <mergeCell ref="D113:E113"/>
    <mergeCell ref="D106:E106"/>
    <mergeCell ref="D126:E126"/>
    <mergeCell ref="D127:E127"/>
    <mergeCell ref="D128:E128"/>
    <mergeCell ref="D129:E129"/>
    <mergeCell ref="D130:E130"/>
    <mergeCell ref="D131:E131"/>
    <mergeCell ref="D103:E103"/>
    <mergeCell ref="H108:I108"/>
    <mergeCell ref="H119:I119"/>
    <mergeCell ref="D105:E105"/>
    <mergeCell ref="D116:E116"/>
    <mergeCell ref="D107:E107"/>
    <mergeCell ref="H109:I109"/>
    <mergeCell ref="D118:E118"/>
    <mergeCell ref="H120:I120"/>
    <mergeCell ref="D124:E124"/>
    <mergeCell ref="D117:E117"/>
    <mergeCell ref="D115:E115"/>
    <mergeCell ref="H146:I146"/>
    <mergeCell ref="D132:E132"/>
    <mergeCell ref="D133:E133"/>
    <mergeCell ref="D134:E134"/>
    <mergeCell ref="D135:E135"/>
    <mergeCell ref="D136:E136"/>
    <mergeCell ref="D137:E137"/>
    <mergeCell ref="D143:E143"/>
    <mergeCell ref="D145:E145"/>
    <mergeCell ref="D144:E144"/>
    <mergeCell ref="D169:E169"/>
    <mergeCell ref="D170:E170"/>
    <mergeCell ref="D171:E171"/>
    <mergeCell ref="D172:E172"/>
    <mergeCell ref="D173:E173"/>
    <mergeCell ref="D138:E138"/>
    <mergeCell ref="D139:E139"/>
    <mergeCell ref="D140:E140"/>
    <mergeCell ref="D141:E141"/>
    <mergeCell ref="D142:E142"/>
    <mergeCell ref="D163:E163"/>
    <mergeCell ref="D164:E164"/>
    <mergeCell ref="D165:E165"/>
    <mergeCell ref="D166:E166"/>
    <mergeCell ref="D167:E167"/>
    <mergeCell ref="D168:E168"/>
    <mergeCell ref="B151:E153"/>
    <mergeCell ref="B158:C158"/>
    <mergeCell ref="D158:E158"/>
    <mergeCell ref="D160:E160"/>
    <mergeCell ref="D161:E161"/>
    <mergeCell ref="D162:E162"/>
    <mergeCell ref="D174:E174"/>
    <mergeCell ref="D209:E209"/>
    <mergeCell ref="D210:E210"/>
    <mergeCell ref="D211:E211"/>
    <mergeCell ref="D212:E212"/>
    <mergeCell ref="D213:E213"/>
    <mergeCell ref="D214:E214"/>
    <mergeCell ref="D215:E215"/>
    <mergeCell ref="H184:I184"/>
    <mergeCell ref="B195:E196"/>
    <mergeCell ref="B207:C207"/>
    <mergeCell ref="D207:E207"/>
    <mergeCell ref="D182:E182"/>
    <mergeCell ref="D181:E181"/>
    <mergeCell ref="D175:E175"/>
    <mergeCell ref="D176:E176"/>
    <mergeCell ref="D177:E177"/>
    <mergeCell ref="D178:E178"/>
    <mergeCell ref="D179:E179"/>
    <mergeCell ref="D180:E180"/>
    <mergeCell ref="H256:I256"/>
    <mergeCell ref="B261:E262"/>
    <mergeCell ref="B267:E269"/>
    <mergeCell ref="B309:C309"/>
    <mergeCell ref="D309:E309"/>
    <mergeCell ref="B295:E296"/>
    <mergeCell ref="B303:E304"/>
    <mergeCell ref="B288:E290"/>
    <mergeCell ref="B281:E283"/>
    <mergeCell ref="H257:I257"/>
    <mergeCell ref="H313:I313"/>
    <mergeCell ref="B274:E276"/>
    <mergeCell ref="H312:I312"/>
    <mergeCell ref="B317:C317"/>
    <mergeCell ref="D317:E317"/>
    <mergeCell ref="D319:E319"/>
    <mergeCell ref="H345:I345"/>
    <mergeCell ref="H346:I346"/>
    <mergeCell ref="D330:E330"/>
    <mergeCell ref="D331:E331"/>
    <mergeCell ref="D332:E332"/>
    <mergeCell ref="D324:E324"/>
    <mergeCell ref="D325:E325"/>
    <mergeCell ref="D326:E326"/>
    <mergeCell ref="D327:E327"/>
    <mergeCell ref="D328:E328"/>
    <mergeCell ref="D329:E329"/>
    <mergeCell ref="B350:C350"/>
    <mergeCell ref="D350:E350"/>
    <mergeCell ref="D352:E352"/>
    <mergeCell ref="D353:E353"/>
    <mergeCell ref="D354:E354"/>
    <mergeCell ref="D355:E355"/>
    <mergeCell ref="D378:E378"/>
    <mergeCell ref="D362:E362"/>
    <mergeCell ref="D363:E363"/>
    <mergeCell ref="D364:E364"/>
    <mergeCell ref="D365:E365"/>
    <mergeCell ref="D366:E366"/>
    <mergeCell ref="D367:E367"/>
    <mergeCell ref="D356:E356"/>
    <mergeCell ref="D357:E357"/>
    <mergeCell ref="D358:E358"/>
    <mergeCell ref="D359:E359"/>
    <mergeCell ref="D360:E360"/>
    <mergeCell ref="D361:E361"/>
    <mergeCell ref="D374:E374"/>
    <mergeCell ref="D375:E375"/>
    <mergeCell ref="D376:E376"/>
    <mergeCell ref="D368:E368"/>
    <mergeCell ref="D369:E369"/>
    <mergeCell ref="D372:E372"/>
    <mergeCell ref="D373:E373"/>
    <mergeCell ref="H394:I394"/>
    <mergeCell ref="H395:I395"/>
    <mergeCell ref="B399:C399"/>
    <mergeCell ref="D399:E399"/>
    <mergeCell ref="B386:C386"/>
    <mergeCell ref="D386:E386"/>
    <mergeCell ref="D388:E388"/>
    <mergeCell ref="D389:E389"/>
    <mergeCell ref="D390:E390"/>
    <mergeCell ref="D379:E379"/>
    <mergeCell ref="D380:E380"/>
    <mergeCell ref="D401:E401"/>
    <mergeCell ref="D402:E402"/>
    <mergeCell ref="D403:E403"/>
    <mergeCell ref="D404:E404"/>
    <mergeCell ref="D405:E405"/>
    <mergeCell ref="D406:E406"/>
    <mergeCell ref="D391:E391"/>
    <mergeCell ref="D392:E392"/>
    <mergeCell ref="D393:E393"/>
    <mergeCell ref="H420:I420"/>
    <mergeCell ref="B425:C425"/>
    <mergeCell ref="D425:E425"/>
    <mergeCell ref="D407:E407"/>
    <mergeCell ref="D408:E408"/>
    <mergeCell ref="D409:E409"/>
    <mergeCell ref="D410:E410"/>
    <mergeCell ref="D411:E411"/>
    <mergeCell ref="D412:E412"/>
    <mergeCell ref="D416:E416"/>
    <mergeCell ref="D418:E418"/>
    <mergeCell ref="D419:E419"/>
    <mergeCell ref="H421:I421"/>
    <mergeCell ref="D427:E427"/>
    <mergeCell ref="D428:E428"/>
    <mergeCell ref="D429:E429"/>
    <mergeCell ref="D430:E430"/>
    <mergeCell ref="D431:E431"/>
    <mergeCell ref="D432:E432"/>
    <mergeCell ref="D413:E413"/>
    <mergeCell ref="D414:E414"/>
    <mergeCell ref="D415:E415"/>
    <mergeCell ref="H453:I453"/>
    <mergeCell ref="B458:C458"/>
    <mergeCell ref="D458:E458"/>
    <mergeCell ref="D460:E460"/>
    <mergeCell ref="D433:E433"/>
    <mergeCell ref="D434:E434"/>
    <mergeCell ref="D435:E435"/>
    <mergeCell ref="D436:E436"/>
    <mergeCell ref="D437:E437"/>
    <mergeCell ref="D438:E438"/>
    <mergeCell ref="D439:E439"/>
    <mergeCell ref="H444:I444"/>
    <mergeCell ref="D440:E440"/>
    <mergeCell ref="D442:E442"/>
    <mergeCell ref="D443:E443"/>
    <mergeCell ref="H445:I445"/>
    <mergeCell ref="B450:C450"/>
    <mergeCell ref="D450:E450"/>
    <mergeCell ref="D452:E452"/>
    <mergeCell ref="B520:C520"/>
    <mergeCell ref="D520:E520"/>
    <mergeCell ref="B497:C497"/>
    <mergeCell ref="D497:E497"/>
    <mergeCell ref="D499:E499"/>
    <mergeCell ref="D500:E500"/>
    <mergeCell ref="D501:E501"/>
    <mergeCell ref="H515:I515"/>
    <mergeCell ref="D502:E502"/>
    <mergeCell ref="D503:E503"/>
    <mergeCell ref="D504:E504"/>
    <mergeCell ref="D505:E505"/>
    <mergeCell ref="H507:I507"/>
    <mergeCell ref="B512:C512"/>
    <mergeCell ref="D512:E512"/>
    <mergeCell ref="D514:E514"/>
    <mergeCell ref="H516:I516"/>
    <mergeCell ref="B554:C554"/>
    <mergeCell ref="D554:E554"/>
    <mergeCell ref="D556:E556"/>
    <mergeCell ref="D522:E522"/>
    <mergeCell ref="D523:E523"/>
    <mergeCell ref="D524:E524"/>
    <mergeCell ref="D525:E525"/>
    <mergeCell ref="D526:E526"/>
    <mergeCell ref="D527:E527"/>
    <mergeCell ref="B633:C633"/>
    <mergeCell ref="D633:E633"/>
    <mergeCell ref="D635:E635"/>
    <mergeCell ref="D636:E636"/>
    <mergeCell ref="D563:E563"/>
    <mergeCell ref="D564:E564"/>
    <mergeCell ref="H569:I569"/>
    <mergeCell ref="B574:C574"/>
    <mergeCell ref="D574:E574"/>
    <mergeCell ref="D565:E565"/>
    <mergeCell ref="D566:E566"/>
    <mergeCell ref="D567:E567"/>
    <mergeCell ref="D568:E568"/>
    <mergeCell ref="H570:I570"/>
    <mergeCell ref="H629:I629"/>
    <mergeCell ref="D217:E217"/>
    <mergeCell ref="D254:E254"/>
    <mergeCell ref="H628:I628"/>
    <mergeCell ref="D655:E655"/>
    <mergeCell ref="D656:E656"/>
    <mergeCell ref="D657:E657"/>
    <mergeCell ref="D658:E658"/>
    <mergeCell ref="D557:E557"/>
    <mergeCell ref="D558:E558"/>
    <mergeCell ref="D559:E559"/>
    <mergeCell ref="D560:E560"/>
    <mergeCell ref="D561:E561"/>
    <mergeCell ref="D562:E562"/>
    <mergeCell ref="D528:E528"/>
    <mergeCell ref="H549:I549"/>
    <mergeCell ref="H550:I550"/>
    <mergeCell ref="H506:I506"/>
    <mergeCell ref="D484:E484"/>
    <mergeCell ref="D485:E485"/>
    <mergeCell ref="D468:E468"/>
    <mergeCell ref="D469:E469"/>
    <mergeCell ref="D470:E470"/>
    <mergeCell ref="H461:I461"/>
    <mergeCell ref="D475:E475"/>
    <mergeCell ref="D660:E660"/>
    <mergeCell ref="D661:E661"/>
    <mergeCell ref="D662:E662"/>
    <mergeCell ref="D673:E673"/>
    <mergeCell ref="D674:E674"/>
    <mergeCell ref="H675:I675"/>
    <mergeCell ref="D646:E646"/>
    <mergeCell ref="D663:E663"/>
    <mergeCell ref="D671:E671"/>
    <mergeCell ref="H667:I667"/>
    <mergeCell ref="D637:E637"/>
    <mergeCell ref="D638:E638"/>
    <mergeCell ref="D639:E639"/>
    <mergeCell ref="D640:E640"/>
    <mergeCell ref="D641:E641"/>
    <mergeCell ref="D642:E642"/>
    <mergeCell ref="D644:E644"/>
    <mergeCell ref="D645:E645"/>
    <mergeCell ref="D659:E659"/>
    <mergeCell ref="H67:I67"/>
    <mergeCell ref="B70:C70"/>
    <mergeCell ref="D70:E70"/>
    <mergeCell ref="D72:E72"/>
    <mergeCell ref="D73:E73"/>
    <mergeCell ref="H74:I74"/>
    <mergeCell ref="H75:I75"/>
    <mergeCell ref="H58:I58"/>
    <mergeCell ref="H59:I59"/>
    <mergeCell ref="H66:I66"/>
    <mergeCell ref="H147:I147"/>
    <mergeCell ref="D183:E183"/>
    <mergeCell ref="H185:I185"/>
    <mergeCell ref="B189:E191"/>
    <mergeCell ref="B201:E203"/>
    <mergeCell ref="D218:E218"/>
    <mergeCell ref="H220:I220"/>
    <mergeCell ref="B223:E224"/>
    <mergeCell ref="D255:E255"/>
    <mergeCell ref="D250:E250"/>
    <mergeCell ref="D251:E251"/>
    <mergeCell ref="H219:I219"/>
    <mergeCell ref="B229:C229"/>
    <mergeCell ref="D229:E229"/>
    <mergeCell ref="D231:E231"/>
    <mergeCell ref="D244:E244"/>
    <mergeCell ref="D245:E245"/>
    <mergeCell ref="D246:E246"/>
    <mergeCell ref="D238:E238"/>
    <mergeCell ref="D239:E239"/>
    <mergeCell ref="D240:E240"/>
    <mergeCell ref="D241:E241"/>
    <mergeCell ref="D242:E242"/>
    <mergeCell ref="D243:E243"/>
    <mergeCell ref="B466:C466"/>
    <mergeCell ref="D466:E466"/>
    <mergeCell ref="D647:E647"/>
    <mergeCell ref="H649:I649"/>
    <mergeCell ref="B653:C653"/>
    <mergeCell ref="D653:E653"/>
    <mergeCell ref="D664:E664"/>
    <mergeCell ref="D665:E665"/>
    <mergeCell ref="H666:I666"/>
    <mergeCell ref="H477:I477"/>
    <mergeCell ref="B482:C482"/>
    <mergeCell ref="D482:E482"/>
    <mergeCell ref="D489:E489"/>
    <mergeCell ref="D490:E490"/>
    <mergeCell ref="H491:I491"/>
    <mergeCell ref="H492:I492"/>
    <mergeCell ref="D471:E471"/>
    <mergeCell ref="H476:I476"/>
    <mergeCell ref="D472:E472"/>
    <mergeCell ref="D486:E486"/>
    <mergeCell ref="D474:E474"/>
    <mergeCell ref="D488:E488"/>
    <mergeCell ref="D643:E643"/>
    <mergeCell ref="H648:I648"/>
    <mergeCell ref="B671:C671"/>
    <mergeCell ref="B681:C681"/>
    <mergeCell ref="D681:E681"/>
    <mergeCell ref="D683:E683"/>
    <mergeCell ref="D684:E684"/>
    <mergeCell ref="H685:I685"/>
    <mergeCell ref="H686:I686"/>
    <mergeCell ref="B692:C692"/>
    <mergeCell ref="D692:E692"/>
    <mergeCell ref="H676:I676"/>
    <mergeCell ref="D694:E694"/>
    <mergeCell ref="H710:I710"/>
    <mergeCell ref="H711:I711"/>
    <mergeCell ref="H695:I695"/>
    <mergeCell ref="H696:I696"/>
    <mergeCell ref="B700:C700"/>
    <mergeCell ref="D700:E700"/>
    <mergeCell ref="D702:E702"/>
    <mergeCell ref="H703:I703"/>
    <mergeCell ref="H704:I704"/>
    <mergeCell ref="H707:I707"/>
    <mergeCell ref="H708:I708"/>
  </mergeCells>
  <phoneticPr fontId="2"/>
  <pageMargins left="0.98425196850393704" right="0.59055118110236227" top="0.59055118110236227" bottom="0.59055118110236227" header="0" footer="0"/>
  <pageSetup paperSize="9" scale="10" orientation="portrait" horizontalDpi="300" verticalDpi="300" r:id="rId1"/>
  <headerFooter alignWithMargins="0"/>
  <rowBreaks count="13" manualBreakCount="13">
    <brk id="60" max="10" man="1"/>
    <brk id="110" max="10" man="1"/>
    <brk id="155" max="16383" man="1"/>
    <brk id="204" max="10" man="1"/>
    <brk id="258" max="16383" man="1"/>
    <brk id="300" max="10" man="1"/>
    <brk id="347" max="16383" man="1"/>
    <brk id="396" max="16383" man="1"/>
    <brk id="446" max="16383" man="1"/>
    <brk id="493" max="16383" man="1"/>
    <brk id="551" max="16383" man="1"/>
    <brk id="630" max="16383" man="1"/>
    <brk id="668" max="16383" man="1"/>
  </rowBreaks>
  <colBreaks count="1" manualBreakCount="1">
    <brk id="7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J41"/>
  <sheetViews>
    <sheetView showOutlineSymbols="0" view="pageBreakPreview" topLeftCell="A25" zoomScale="85" zoomScaleNormal="75" zoomScaleSheetLayoutView="85" workbookViewId="0">
      <selection activeCell="AF20" sqref="AF20:AH20"/>
    </sheetView>
  </sheetViews>
  <sheetFormatPr defaultColWidth="12" defaultRowHeight="22.5" customHeight="1" x14ac:dyDescent="0.2"/>
  <cols>
    <col min="1" max="1" width="1.453125" style="23" customWidth="1"/>
    <col min="2" max="36" width="3" style="23" customWidth="1"/>
    <col min="37" max="37" width="1.453125" style="23" customWidth="1"/>
    <col min="38" max="16384" width="12" style="23"/>
  </cols>
  <sheetData>
    <row r="1" spans="2:36" ht="12" customHeight="1" thickBot="1" x14ac:dyDescent="0.25"/>
    <row r="2" spans="2:36" ht="22.5" customHeight="1" x14ac:dyDescent="0.2">
      <c r="B2" s="37" t="s">
        <v>864</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36"/>
    </row>
    <row r="3" spans="2:36" ht="22.5" customHeight="1" x14ac:dyDescent="0.2">
      <c r="B3" s="293" t="s">
        <v>865</v>
      </c>
      <c r="AJ3" s="63"/>
    </row>
    <row r="4" spans="2:36" ht="22.5" customHeight="1" x14ac:dyDescent="0.2">
      <c r="B4" s="64"/>
      <c r="D4" s="23" t="s">
        <v>866</v>
      </c>
      <c r="AJ4" s="63"/>
    </row>
    <row r="5" spans="2:36" ht="22.5" customHeight="1" x14ac:dyDescent="0.2">
      <c r="B5" s="64"/>
      <c r="D5" s="519" t="s">
        <v>867</v>
      </c>
      <c r="E5" s="520"/>
      <c r="F5" s="520"/>
      <c r="G5" s="520"/>
      <c r="H5" s="520"/>
      <c r="I5" s="520"/>
      <c r="J5" s="520"/>
      <c r="K5" s="520"/>
      <c r="L5" s="520"/>
      <c r="M5" s="520"/>
      <c r="N5" s="519" t="s">
        <v>868</v>
      </c>
      <c r="O5" s="520"/>
      <c r="P5" s="520"/>
      <c r="Q5" s="520"/>
      <c r="R5" s="520"/>
      <c r="S5" s="520"/>
      <c r="T5" s="520"/>
      <c r="U5" s="520"/>
      <c r="V5" s="520"/>
      <c r="W5" s="520"/>
      <c r="X5" s="519" t="s">
        <v>1227</v>
      </c>
      <c r="Y5" s="520"/>
      <c r="Z5" s="520"/>
      <c r="AA5" s="520"/>
      <c r="AB5" s="520"/>
      <c r="AC5" s="520"/>
      <c r="AD5" s="520"/>
      <c r="AE5" s="520"/>
      <c r="AF5" s="520"/>
      <c r="AG5" s="520"/>
      <c r="AH5" s="32"/>
      <c r="AJ5" s="63"/>
    </row>
    <row r="6" spans="2:36" ht="22.5" customHeight="1" x14ac:dyDescent="0.2">
      <c r="B6" s="64"/>
      <c r="D6" s="903"/>
      <c r="E6" s="904"/>
      <c r="F6" s="904"/>
      <c r="G6" s="904"/>
      <c r="H6" s="904"/>
      <c r="I6" s="904"/>
      <c r="J6" s="397" t="s">
        <v>869</v>
      </c>
      <c r="K6" s="397"/>
      <c r="L6" s="396" t="s">
        <v>870</v>
      </c>
      <c r="M6" s="396"/>
      <c r="N6" s="903"/>
      <c r="O6" s="904"/>
      <c r="P6" s="904"/>
      <c r="Q6" s="904"/>
      <c r="R6" s="904"/>
      <c r="S6" s="904"/>
      <c r="T6" s="397" t="s">
        <v>869</v>
      </c>
      <c r="U6" s="397"/>
      <c r="V6" s="396" t="s">
        <v>871</v>
      </c>
      <c r="W6" s="396"/>
      <c r="X6" s="903"/>
      <c r="Y6" s="904"/>
      <c r="Z6" s="904"/>
      <c r="AA6" s="904"/>
      <c r="AB6" s="904"/>
      <c r="AC6" s="904"/>
      <c r="AD6" s="397" t="s">
        <v>869</v>
      </c>
      <c r="AE6" s="397"/>
      <c r="AF6" s="396" t="s">
        <v>872</v>
      </c>
      <c r="AG6" s="396"/>
      <c r="AH6" s="32"/>
      <c r="AJ6" s="63"/>
    </row>
    <row r="7" spans="2:36" ht="22.5" customHeight="1" x14ac:dyDescent="0.2">
      <c r="B7" s="64"/>
      <c r="D7" s="397"/>
      <c r="E7" s="397"/>
      <c r="F7" s="397"/>
      <c r="G7" s="397"/>
      <c r="H7" s="397"/>
      <c r="I7" s="397"/>
      <c r="J7" s="397"/>
      <c r="K7" s="397"/>
      <c r="L7" s="397"/>
      <c r="M7" s="397"/>
      <c r="N7" s="395" t="s">
        <v>873</v>
      </c>
      <c r="O7" s="396"/>
      <c r="P7" s="396"/>
      <c r="Q7" s="396"/>
      <c r="R7" s="396"/>
      <c r="S7" s="396"/>
      <c r="T7" s="396"/>
      <c r="U7" s="396"/>
      <c r="V7" s="396"/>
      <c r="W7" s="396"/>
      <c r="X7" s="903"/>
      <c r="Y7" s="904"/>
      <c r="Z7" s="904"/>
      <c r="AA7" s="904"/>
      <c r="AB7" s="904"/>
      <c r="AC7" s="904"/>
      <c r="AD7" s="397" t="s">
        <v>869</v>
      </c>
      <c r="AE7" s="397"/>
      <c r="AF7" s="396" t="s">
        <v>874</v>
      </c>
      <c r="AG7" s="396"/>
      <c r="AH7" s="32"/>
      <c r="AJ7" s="63"/>
    </row>
    <row r="8" spans="2:36" ht="22.5" customHeight="1" x14ac:dyDescent="0.2">
      <c r="B8" s="64"/>
      <c r="N8" s="397"/>
      <c r="O8" s="397"/>
      <c r="P8" s="397"/>
      <c r="Q8" s="397"/>
      <c r="R8" s="397"/>
      <c r="S8" s="397"/>
      <c r="T8" s="397"/>
      <c r="U8" s="397"/>
      <c r="V8" s="397"/>
      <c r="W8" s="397"/>
      <c r="X8" s="397"/>
      <c r="Y8" s="397"/>
      <c r="Z8" s="397"/>
      <c r="AA8" s="397"/>
      <c r="AB8" s="397"/>
      <c r="AC8" s="397"/>
      <c r="AD8" s="397"/>
      <c r="AE8" s="397"/>
      <c r="AF8" s="397"/>
      <c r="AG8" s="397"/>
      <c r="AJ8" s="63"/>
    </row>
    <row r="9" spans="2:36" ht="22.5" customHeight="1" x14ac:dyDescent="0.2">
      <c r="B9" s="64"/>
      <c r="N9" s="398" t="s">
        <v>875</v>
      </c>
      <c r="O9" s="397"/>
      <c r="P9" s="397"/>
      <c r="Q9" s="397"/>
      <c r="R9" s="397"/>
      <c r="S9" s="397"/>
      <c r="T9" s="397"/>
      <c r="U9" s="397"/>
      <c r="V9" s="397"/>
      <c r="W9" s="397"/>
      <c r="X9" s="903"/>
      <c r="Y9" s="904"/>
      <c r="Z9" s="904"/>
      <c r="AA9" s="904"/>
      <c r="AB9" s="904"/>
      <c r="AC9" s="904"/>
      <c r="AD9" s="397" t="s">
        <v>869</v>
      </c>
      <c r="AE9" s="397"/>
      <c r="AF9" s="396" t="s">
        <v>876</v>
      </c>
      <c r="AG9" s="396"/>
      <c r="AH9" s="32"/>
      <c r="AJ9" s="63"/>
    </row>
    <row r="10" spans="2:36" ht="22.5" customHeight="1" x14ac:dyDescent="0.2">
      <c r="B10" s="64"/>
      <c r="N10" s="397"/>
      <c r="O10" s="397"/>
      <c r="P10" s="397"/>
      <c r="Q10" s="397"/>
      <c r="R10" s="397"/>
      <c r="S10" s="397"/>
      <c r="T10" s="397"/>
      <c r="U10" s="397"/>
      <c r="V10" s="397"/>
      <c r="W10" s="397"/>
      <c r="X10" s="399"/>
      <c r="Y10" s="399"/>
      <c r="Z10" s="23" t="s">
        <v>877</v>
      </c>
      <c r="AA10" s="399"/>
      <c r="AB10" s="399"/>
      <c r="AC10" s="399"/>
      <c r="AD10" s="397"/>
      <c r="AE10" s="397"/>
      <c r="AF10" s="396"/>
      <c r="AG10" s="396"/>
      <c r="AJ10" s="63"/>
    </row>
    <row r="11" spans="2:36" ht="22.5" customHeight="1" x14ac:dyDescent="0.2">
      <c r="B11" s="64"/>
      <c r="D11" s="23" t="s">
        <v>1228</v>
      </c>
      <c r="AJ11" s="63"/>
    </row>
    <row r="12" spans="2:36" ht="22.5" customHeight="1" x14ac:dyDescent="0.2">
      <c r="B12" s="64"/>
      <c r="D12" s="903"/>
      <c r="E12" s="904"/>
      <c r="F12" s="904"/>
      <c r="G12" s="904"/>
      <c r="H12" s="904"/>
      <c r="I12" s="904"/>
      <c r="J12" s="904"/>
      <c r="K12" s="904"/>
      <c r="L12" s="904"/>
      <c r="M12" s="397" t="s">
        <v>869</v>
      </c>
      <c r="N12" s="397"/>
      <c r="O12" s="396" t="s">
        <v>878</v>
      </c>
      <c r="P12" s="396"/>
      <c r="Q12" s="32"/>
      <c r="R12" s="398"/>
      <c r="S12" s="397" t="s">
        <v>879</v>
      </c>
      <c r="T12" s="397"/>
      <c r="U12" s="397"/>
      <c r="V12" s="397"/>
      <c r="W12" s="397"/>
      <c r="X12" s="905"/>
      <c r="Y12" s="906"/>
      <c r="Z12" s="906"/>
      <c r="AA12" s="906"/>
      <c r="AB12" s="906"/>
      <c r="AC12" s="906"/>
      <c r="AD12" s="906"/>
      <c r="AE12" s="906"/>
      <c r="AF12" s="397"/>
      <c r="AG12" s="397"/>
      <c r="AH12" s="396" t="s">
        <v>880</v>
      </c>
      <c r="AI12" s="400"/>
      <c r="AJ12" s="63"/>
    </row>
    <row r="13" spans="2:36" ht="22.5" customHeight="1" x14ac:dyDescent="0.2">
      <c r="B13" s="64"/>
      <c r="D13" s="397"/>
      <c r="E13" s="397"/>
      <c r="F13" s="397"/>
      <c r="G13" s="397"/>
      <c r="H13" s="397"/>
      <c r="I13" s="397"/>
      <c r="J13" s="397"/>
      <c r="K13" s="397"/>
      <c r="L13" s="397"/>
      <c r="M13" s="397"/>
      <c r="N13" s="397"/>
      <c r="O13" s="397"/>
      <c r="P13" s="397"/>
      <c r="R13" s="397"/>
      <c r="S13" s="397"/>
      <c r="T13" s="397"/>
      <c r="U13" s="397"/>
      <c r="V13" s="397"/>
      <c r="W13" s="397"/>
      <c r="X13" s="397"/>
      <c r="Y13" s="397"/>
      <c r="Z13" s="397" t="s">
        <v>881</v>
      </c>
      <c r="AA13" s="397"/>
      <c r="AB13" s="397"/>
      <c r="AC13" s="397"/>
      <c r="AD13" s="397"/>
      <c r="AE13" s="397"/>
      <c r="AF13" s="397"/>
      <c r="AG13" s="397"/>
      <c r="AH13" s="397"/>
      <c r="AI13" s="401"/>
      <c r="AJ13" s="63"/>
    </row>
    <row r="14" spans="2:36" ht="22.5" customHeight="1" x14ac:dyDescent="0.2">
      <c r="B14" s="64"/>
      <c r="N14" s="398"/>
      <c r="O14" s="397"/>
      <c r="P14" s="397" t="s">
        <v>882</v>
      </c>
      <c r="Q14" s="397"/>
      <c r="R14" s="397"/>
      <c r="S14" s="397"/>
      <c r="T14" s="397"/>
      <c r="U14" s="397"/>
      <c r="V14" s="397"/>
      <c r="W14" s="397"/>
      <c r="X14" s="903"/>
      <c r="Y14" s="904"/>
      <c r="Z14" s="904"/>
      <c r="AA14" s="904"/>
      <c r="AB14" s="904"/>
      <c r="AC14" s="904"/>
      <c r="AD14" s="904"/>
      <c r="AE14" s="904"/>
      <c r="AF14" s="397"/>
      <c r="AG14" s="397"/>
      <c r="AH14" s="396" t="s">
        <v>883</v>
      </c>
      <c r="AI14" s="402"/>
      <c r="AJ14" s="63"/>
    </row>
    <row r="15" spans="2:36" ht="22.5" customHeight="1" thickBot="1" x14ac:dyDescent="0.25">
      <c r="B15" s="64"/>
      <c r="N15" s="397"/>
      <c r="O15" s="397"/>
      <c r="P15" s="397"/>
      <c r="Q15" s="397"/>
      <c r="R15" s="397"/>
      <c r="S15" s="397"/>
      <c r="T15" s="397"/>
      <c r="U15" s="397"/>
      <c r="V15" s="397"/>
      <c r="W15" s="397"/>
      <c r="X15" s="397"/>
      <c r="Y15" s="397"/>
      <c r="Z15" s="397" t="s">
        <v>884</v>
      </c>
      <c r="AA15" s="397"/>
      <c r="AB15" s="397"/>
      <c r="AC15" s="397"/>
      <c r="AD15" s="397"/>
      <c r="AE15" s="397"/>
      <c r="AF15" s="397"/>
      <c r="AG15" s="397"/>
      <c r="AH15" s="397"/>
      <c r="AI15" s="397"/>
      <c r="AJ15" s="63"/>
    </row>
    <row r="16" spans="2:36" ht="22.5" customHeight="1" thickTop="1" x14ac:dyDescent="0.2">
      <c r="B16" s="64"/>
      <c r="D16" s="395" t="s">
        <v>885</v>
      </c>
      <c r="E16" s="396"/>
      <c r="F16" s="396"/>
      <c r="G16" s="396"/>
      <c r="H16" s="396"/>
      <c r="I16" s="396"/>
      <c r="J16" s="396"/>
      <c r="K16" s="396"/>
      <c r="L16" s="396"/>
      <c r="M16" s="395" t="s">
        <v>886</v>
      </c>
      <c r="N16" s="396"/>
      <c r="O16" s="396"/>
      <c r="P16" s="395" t="s">
        <v>887</v>
      </c>
      <c r="Q16" s="396"/>
      <c r="R16" s="396"/>
      <c r="S16" s="396"/>
      <c r="T16" s="397" t="s">
        <v>888</v>
      </c>
      <c r="U16" s="395" t="s">
        <v>889</v>
      </c>
      <c r="V16" s="396"/>
      <c r="W16" s="396"/>
      <c r="X16" s="396"/>
      <c r="Y16" s="395" t="s">
        <v>890</v>
      </c>
      <c r="Z16" s="396"/>
      <c r="AA16" s="396"/>
      <c r="AB16" s="396"/>
      <c r="AC16" s="396"/>
      <c r="AD16" s="403"/>
      <c r="AE16" s="403" t="s">
        <v>891</v>
      </c>
      <c r="AF16" s="35" t="s">
        <v>892</v>
      </c>
      <c r="AG16" s="34"/>
      <c r="AH16" s="33"/>
      <c r="AJ16" s="63"/>
    </row>
    <row r="17" spans="2:36" ht="22.5" customHeight="1" x14ac:dyDescent="0.2">
      <c r="B17" s="64"/>
      <c r="D17" s="32"/>
      <c r="M17" s="32"/>
      <c r="O17" s="23" t="s">
        <v>893</v>
      </c>
      <c r="P17" s="31" t="s">
        <v>894</v>
      </c>
      <c r="Q17" s="30"/>
      <c r="R17" s="30"/>
      <c r="S17" s="30"/>
      <c r="T17" s="30"/>
      <c r="U17" s="32"/>
      <c r="X17" s="23" t="s">
        <v>895</v>
      </c>
      <c r="Y17" s="31" t="s">
        <v>896</v>
      </c>
      <c r="Z17" s="30"/>
      <c r="AA17" s="30"/>
      <c r="AB17" s="30"/>
      <c r="AC17" s="30"/>
      <c r="AD17" s="30"/>
      <c r="AE17" s="30"/>
      <c r="AF17" s="29"/>
      <c r="AH17" s="28" t="s">
        <v>897</v>
      </c>
      <c r="AJ17" s="63"/>
    </row>
    <row r="18" spans="2:36" ht="22.5" customHeight="1" x14ac:dyDescent="0.2">
      <c r="B18" s="64"/>
      <c r="D18" s="398" t="s">
        <v>898</v>
      </c>
      <c r="E18" s="397"/>
      <c r="F18" s="397"/>
      <c r="G18" s="397"/>
      <c r="H18" s="397"/>
      <c r="I18" s="903"/>
      <c r="J18" s="904"/>
      <c r="K18" s="904"/>
      <c r="L18" s="907"/>
      <c r="M18" s="395"/>
      <c r="N18" s="396"/>
      <c r="O18" s="396"/>
      <c r="P18" s="908"/>
      <c r="Q18" s="909"/>
      <c r="R18" s="909"/>
      <c r="S18" s="909"/>
      <c r="T18" s="910"/>
      <c r="U18" s="395"/>
      <c r="V18" s="396"/>
      <c r="W18" s="396"/>
      <c r="X18" s="396"/>
      <c r="Y18" s="908"/>
      <c r="Z18" s="909"/>
      <c r="AA18" s="909"/>
      <c r="AB18" s="909"/>
      <c r="AC18" s="909"/>
      <c r="AD18" s="909"/>
      <c r="AE18" s="911"/>
      <c r="AF18" s="404" t="s">
        <v>899</v>
      </c>
      <c r="AG18" s="396"/>
      <c r="AH18" s="405"/>
      <c r="AJ18" s="63"/>
    </row>
    <row r="19" spans="2:36" ht="22.5" customHeight="1" x14ac:dyDescent="0.2">
      <c r="B19" s="64"/>
      <c r="D19" s="398" t="s">
        <v>900</v>
      </c>
      <c r="E19" s="397"/>
      <c r="F19" s="397"/>
      <c r="G19" s="397"/>
      <c r="H19" s="397"/>
      <c r="I19" s="903"/>
      <c r="J19" s="904"/>
      <c r="K19" s="904"/>
      <c r="L19" s="907"/>
      <c r="M19" s="395" t="s">
        <v>901</v>
      </c>
      <c r="N19" s="396"/>
      <c r="O19" s="396"/>
      <c r="P19" s="908"/>
      <c r="Q19" s="909"/>
      <c r="R19" s="909"/>
      <c r="S19" s="909"/>
      <c r="T19" s="910"/>
      <c r="U19" s="395" t="s">
        <v>902</v>
      </c>
      <c r="V19" s="396"/>
      <c r="W19" s="396"/>
      <c r="X19" s="396"/>
      <c r="Y19" s="908"/>
      <c r="Z19" s="909"/>
      <c r="AA19" s="909"/>
      <c r="AB19" s="909"/>
      <c r="AC19" s="909"/>
      <c r="AD19" s="909"/>
      <c r="AE19" s="911"/>
      <c r="AF19" s="912"/>
      <c r="AG19" s="913"/>
      <c r="AH19" s="914"/>
      <c r="AJ19" s="63"/>
    </row>
    <row r="20" spans="2:36" ht="22.5" customHeight="1" x14ac:dyDescent="0.2">
      <c r="B20" s="64"/>
      <c r="D20" s="398" t="s">
        <v>903</v>
      </c>
      <c r="E20" s="397"/>
      <c r="F20" s="397"/>
      <c r="G20" s="397"/>
      <c r="H20" s="397"/>
      <c r="I20" s="903"/>
      <c r="J20" s="904"/>
      <c r="K20" s="904"/>
      <c r="L20" s="907"/>
      <c r="M20" s="395" t="s">
        <v>904</v>
      </c>
      <c r="N20" s="396"/>
      <c r="O20" s="396"/>
      <c r="P20" s="908"/>
      <c r="Q20" s="909"/>
      <c r="R20" s="909"/>
      <c r="S20" s="909"/>
      <c r="T20" s="910"/>
      <c r="U20" s="395" t="s">
        <v>905</v>
      </c>
      <c r="V20" s="396"/>
      <c r="W20" s="396"/>
      <c r="X20" s="396"/>
      <c r="Y20" s="908"/>
      <c r="Z20" s="909"/>
      <c r="AA20" s="909"/>
      <c r="AB20" s="909"/>
      <c r="AC20" s="909"/>
      <c r="AD20" s="909"/>
      <c r="AE20" s="911"/>
      <c r="AF20" s="912"/>
      <c r="AG20" s="913"/>
      <c r="AH20" s="914"/>
      <c r="AJ20" s="63"/>
    </row>
    <row r="21" spans="2:36" ht="22.5" customHeight="1" x14ac:dyDescent="0.2">
      <c r="B21" s="64"/>
      <c r="D21" s="398" t="s">
        <v>906</v>
      </c>
      <c r="E21" s="397"/>
      <c r="F21" s="397"/>
      <c r="G21" s="397"/>
      <c r="H21" s="397"/>
      <c r="I21" s="903"/>
      <c r="J21" s="904"/>
      <c r="K21" s="904"/>
      <c r="L21" s="907"/>
      <c r="M21" s="395" t="s">
        <v>907</v>
      </c>
      <c r="N21" s="396"/>
      <c r="O21" s="396"/>
      <c r="P21" s="908"/>
      <c r="Q21" s="909"/>
      <c r="R21" s="909"/>
      <c r="S21" s="909"/>
      <c r="T21" s="910"/>
      <c r="U21" s="395" t="s">
        <v>908</v>
      </c>
      <c r="V21" s="396"/>
      <c r="W21" s="396"/>
      <c r="X21" s="396"/>
      <c r="Y21" s="908"/>
      <c r="Z21" s="909"/>
      <c r="AA21" s="909"/>
      <c r="AB21" s="909"/>
      <c r="AC21" s="909"/>
      <c r="AD21" s="909"/>
      <c r="AE21" s="911"/>
      <c r="AF21" s="912"/>
      <c r="AG21" s="913"/>
      <c r="AH21" s="914"/>
      <c r="AJ21" s="63"/>
    </row>
    <row r="22" spans="2:36" ht="22.5" customHeight="1" x14ac:dyDescent="0.2">
      <c r="B22" s="64"/>
      <c r="D22" s="398" t="s">
        <v>909</v>
      </c>
      <c r="E22" s="397"/>
      <c r="F22" s="397"/>
      <c r="G22" s="397"/>
      <c r="H22" s="397"/>
      <c r="I22" s="903"/>
      <c r="J22" s="904"/>
      <c r="K22" s="904"/>
      <c r="L22" s="907"/>
      <c r="M22" s="395" t="s">
        <v>910</v>
      </c>
      <c r="N22" s="396"/>
      <c r="O22" s="396"/>
      <c r="P22" s="908"/>
      <c r="Q22" s="909"/>
      <c r="R22" s="909"/>
      <c r="S22" s="909"/>
      <c r="T22" s="910"/>
      <c r="U22" s="395" t="s">
        <v>911</v>
      </c>
      <c r="V22" s="396"/>
      <c r="W22" s="396"/>
      <c r="X22" s="396"/>
      <c r="Y22" s="908"/>
      <c r="Z22" s="909"/>
      <c r="AA22" s="909"/>
      <c r="AB22" s="909"/>
      <c r="AC22" s="909"/>
      <c r="AD22" s="909"/>
      <c r="AE22" s="911"/>
      <c r="AF22" s="912"/>
      <c r="AG22" s="913"/>
      <c r="AH22" s="914"/>
      <c r="AJ22" s="63"/>
    </row>
    <row r="23" spans="2:36" ht="22.5" customHeight="1" thickBot="1" x14ac:dyDescent="0.25">
      <c r="B23" s="64"/>
      <c r="D23" s="398" t="s">
        <v>912</v>
      </c>
      <c r="E23" s="397"/>
      <c r="F23" s="397"/>
      <c r="G23" s="397"/>
      <c r="H23" s="397"/>
      <c r="I23" s="903"/>
      <c r="J23" s="904"/>
      <c r="K23" s="904"/>
      <c r="L23" s="907"/>
      <c r="M23" s="395" t="s">
        <v>913</v>
      </c>
      <c r="N23" s="396"/>
      <c r="O23" s="396"/>
      <c r="P23" s="908"/>
      <c r="Q23" s="909"/>
      <c r="R23" s="909"/>
      <c r="S23" s="909"/>
      <c r="T23" s="910"/>
      <c r="U23" s="395" t="s">
        <v>914</v>
      </c>
      <c r="V23" s="396"/>
      <c r="W23" s="396"/>
      <c r="X23" s="396"/>
      <c r="Y23" s="908"/>
      <c r="Z23" s="909"/>
      <c r="AA23" s="909"/>
      <c r="AB23" s="909"/>
      <c r="AC23" s="909"/>
      <c r="AD23" s="909"/>
      <c r="AE23" s="911"/>
      <c r="AF23" s="915"/>
      <c r="AG23" s="916"/>
      <c r="AH23" s="917"/>
      <c r="AJ23" s="63"/>
    </row>
    <row r="24" spans="2:36" ht="22.5" customHeight="1" thickTop="1" x14ac:dyDescent="0.2">
      <c r="B24" s="64"/>
      <c r="D24" s="397" t="s">
        <v>915</v>
      </c>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J24" s="63"/>
    </row>
    <row r="25" spans="2:36" ht="22.5" customHeight="1" x14ac:dyDescent="0.2">
      <c r="B25" s="64"/>
      <c r="AJ25" s="63"/>
    </row>
    <row r="26" spans="2:36" ht="22.5" customHeight="1" x14ac:dyDescent="0.2">
      <c r="B26" s="64"/>
      <c r="AJ26" s="63"/>
    </row>
    <row r="27" spans="2:36" ht="22.5" customHeight="1" x14ac:dyDescent="0.2">
      <c r="B27" s="64"/>
      <c r="AJ27" s="63"/>
    </row>
    <row r="28" spans="2:36" ht="22.5" customHeight="1" x14ac:dyDescent="0.2">
      <c r="B28" s="64"/>
      <c r="AJ28" s="63"/>
    </row>
    <row r="29" spans="2:36" ht="22.5" customHeight="1" x14ac:dyDescent="0.2">
      <c r="B29" s="64"/>
      <c r="AJ29" s="63"/>
    </row>
    <row r="30" spans="2:36" ht="22.5" customHeight="1" x14ac:dyDescent="0.2">
      <c r="B30" s="64"/>
      <c r="AJ30" s="63"/>
    </row>
    <row r="31" spans="2:36" ht="22.5" customHeight="1" x14ac:dyDescent="0.2">
      <c r="B31" s="64"/>
      <c r="AJ31" s="63"/>
    </row>
    <row r="32" spans="2:36" ht="22.5" customHeight="1" x14ac:dyDescent="0.2">
      <c r="B32" s="64"/>
      <c r="AJ32" s="63"/>
    </row>
    <row r="33" spans="2:36" ht="22.5" customHeight="1" x14ac:dyDescent="0.2">
      <c r="B33" s="64"/>
      <c r="AJ33" s="63"/>
    </row>
    <row r="34" spans="2:36" ht="22.5" customHeight="1" x14ac:dyDescent="0.2">
      <c r="B34" s="64"/>
      <c r="AJ34" s="63"/>
    </row>
    <row r="35" spans="2:36" ht="22.5" customHeight="1" x14ac:dyDescent="0.2">
      <c r="B35" s="64"/>
      <c r="AJ35" s="63"/>
    </row>
    <row r="36" spans="2:36" ht="22.5" customHeight="1" x14ac:dyDescent="0.2">
      <c r="B36" s="64"/>
      <c r="AJ36" s="63"/>
    </row>
    <row r="37" spans="2:36" ht="22.5" customHeight="1" x14ac:dyDescent="0.2">
      <c r="B37" s="64"/>
      <c r="AJ37" s="63"/>
    </row>
    <row r="38" spans="2:36" ht="22.5" customHeight="1" x14ac:dyDescent="0.2">
      <c r="B38" s="64"/>
      <c r="AJ38" s="63"/>
    </row>
    <row r="39" spans="2:36" ht="22.5" customHeight="1" x14ac:dyDescent="0.2">
      <c r="B39" s="64"/>
      <c r="AJ39" s="63"/>
    </row>
    <row r="40" spans="2:36" ht="22.5" customHeight="1" thickBot="1" x14ac:dyDescent="0.25">
      <c r="B40" s="27"/>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5"/>
    </row>
    <row r="41" spans="2:36" ht="13.5" customHeight="1" x14ac:dyDescent="0.2">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row>
  </sheetData>
  <customSheetViews>
    <customSheetView guid="{0BABB45E-2E04-4EF9-B6DB-A3C90737BC1D}" scale="85" showPageBreaks="1" outlineSymbols="0" printArea="1" view="pageBreakPreview">
      <selection activeCell="O30" sqref="O30"/>
      <pageMargins left="0" right="0" top="0" bottom="0" header="0" footer="0"/>
      <printOptions horizontalCentered="1"/>
      <headerFooter alignWithMargins="0"/>
    </customSheetView>
    <customSheetView guid="{51EA80E5-8A40-457F-BD3B-5254392D47AE}" scale="85" showPageBreaks="1" outlineSymbols="0" printArea="1" view="pageBreakPreview">
      <selection activeCell="O30" sqref="O30"/>
      <pageMargins left="0" right="0" top="0" bottom="0" header="0" footer="0"/>
      <printOptions horizontalCentered="1"/>
      <headerFooter alignWithMargins="0"/>
    </customSheetView>
    <customSheetView guid="{69464F70-16F9-4136-87AF-D70A02C3B76C}" scale="85" showPageBreaks="1" outlineSymbols="0" printArea="1" view="pageBreakPreview">
      <selection activeCell="O30" sqref="O30"/>
      <pageMargins left="0" right="0" top="0" bottom="0" header="0" footer="0"/>
      <printOptions horizontalCentered="1"/>
      <headerFooter alignWithMargins="0"/>
    </customSheetView>
    <customSheetView guid="{D2B5EC5D-6E54-47E5-91DA-BD5989BD188A}" scale="85" showPageBreaks="1" outlineSymbols="0" printArea="1" view="pageBreakPreview">
      <selection activeCell="O30" sqref="O30"/>
      <pageMargins left="0" right="0" top="0" bottom="0" header="0" footer="0"/>
      <printOptions horizontalCentered="1"/>
      <headerFooter alignWithMargins="0"/>
    </customSheetView>
    <customSheetView guid="{7638A293-2517-4C0E-9B00-4D7C5CE7FD01}" showPageBreaks="1" outlineSymbols="0" printArea="1" view="pageBreakPreview">
      <selection activeCell="J4" sqref="J4"/>
      <pageMargins left="0" right="0" top="0" bottom="0" header="0" footer="0"/>
      <printOptions horizontalCentered="1"/>
      <headerFooter alignWithMargins="0"/>
    </customSheetView>
    <customSheetView guid="{52797262-6142-4579-A585-EF778AE1B777}" showPageBreaks="1" outlineSymbols="0" printArea="1" view="pageBreakPreview">
      <selection activeCell="J4" sqref="J4"/>
      <pageMargins left="0" right="0" top="0" bottom="0" header="0" footer="0"/>
      <printOptions horizontalCentered="1"/>
      <headerFooter alignWithMargins="0"/>
    </customSheetView>
    <customSheetView guid="{88309E32-0F84-4306-A278-4798D3F83810}" showPageBreaks="1" outlineSymbols="0" printArea="1" view="pageBreakPreview">
      <selection activeCell="J4" sqref="J4"/>
      <pageMargins left="0" right="0" top="0" bottom="0" header="0" footer="0"/>
      <printOptions horizontalCentered="1"/>
      <headerFooter alignWithMargins="0"/>
    </customSheetView>
    <customSheetView guid="{82097881-6F01-409B-9626-09347A86C944}" showPageBreaks="1" outlineSymbols="0" printArea="1" view="pageBreakPreview">
      <selection activeCell="J4" sqref="J4"/>
      <pageMargins left="0" right="0" top="0" bottom="0" header="0" footer="0"/>
      <printOptions horizontalCentered="1"/>
      <headerFooter alignWithMargins="0"/>
    </customSheetView>
    <customSheetView guid="{C4E6220D-41C8-40B2-AF0A-6EEC54FEFC3B}" showPageBreaks="1" outlineSymbols="0" printArea="1" view="pageBreakPreview">
      <selection activeCell="AO9" sqref="AO9"/>
      <pageMargins left="0" right="0" top="0" bottom="0" header="0" footer="0"/>
      <printOptions horizontalCentered="1"/>
      <headerFooter alignWithMargins="0"/>
    </customSheetView>
    <customSheetView guid="{67812C5A-1D79-4D20-9561-724B7A740687}" showPageBreaks="1" outlineSymbols="0" printArea="1" view="pageBreakPreview" topLeftCell="A13">
      <pageMargins left="0" right="0" top="0" bottom="0" header="0" footer="0"/>
      <printOptions horizontalCentered="1"/>
      <headerFooter alignWithMargins="0"/>
    </customSheetView>
    <customSheetView guid="{C437A408-6157-48A1-8109-95F4DC2109CD}" showPageBreaks="1" outlineSymbols="0" printArea="1" view="pageBreakPreview">
      <pageMargins left="0" right="0" top="0" bottom="0" header="0" footer="0"/>
      <printOptions horizontalCentered="1"/>
      <headerFooter alignWithMargins="0"/>
    </customSheetView>
    <customSheetView guid="{A9FD053A-4046-4DCB-BFF9-69FBE35E214B}" showPageBreaks="1" outlineSymbols="0" printArea="1" view="pageBreakPreview">
      <pageMargins left="0" right="0" top="0" bottom="0" header="0" footer="0"/>
      <printOptions horizontalCentered="1"/>
      <headerFooter alignWithMargins="0"/>
    </customSheetView>
    <customSheetView guid="{8D42FC69-A302-4509-9149-10B34FBDD5FD}" showPageBreaks="1" outlineSymbols="0" printArea="1" view="pageBreakPreview">
      <pageMargins left="0" right="0" top="0" bottom="0" header="0" footer="0"/>
      <printOptions horizontalCentered="1"/>
      <headerFooter alignWithMargins="0"/>
    </customSheetView>
    <customSheetView guid="{ABA71FD7-2F20-4D89-9682-086673B2D428}" showPageBreaks="1" outlineSymbols="0" printArea="1" view="pageBreakPreview">
      <pageMargins left="0" right="0" top="0" bottom="0" header="0" footer="0"/>
      <printOptions horizontalCentered="1"/>
      <headerFooter alignWithMargins="0"/>
    </customSheetView>
    <customSheetView guid="{28B27DAA-D495-4FE0-A4B0-318BBC5296C8}" showPageBreaks="1" outlineSymbols="0" printArea="1" view="pageBreakPreview">
      <pageMargins left="0" right="0" top="0" bottom="0" header="0" footer="0"/>
      <printOptions horizontalCentered="1"/>
      <headerFooter alignWithMargins="0"/>
    </customSheetView>
    <customSheetView guid="{E39192D6-5293-4E96-A0BA-106405229387}" showPageBreaks="1" outlineSymbols="0" printArea="1" view="pageBreakPreview">
      <pageMargins left="0" right="0" top="0" bottom="0" header="0" footer="0"/>
      <printOptions horizontalCentered="1"/>
      <headerFooter alignWithMargins="0"/>
    </customSheetView>
    <customSheetView guid="{B0D27BBA-DB06-47F7-8459-5413A1184B9F}" showPageBreaks="1" outlineSymbols="0" printArea="1" view="pageBreakPreview">
      <selection activeCell="AO9" sqref="AO9"/>
      <pageMargins left="0" right="0" top="0" bottom="0" header="0" footer="0"/>
      <printOptions horizontalCentered="1"/>
      <headerFooter alignWithMargins="0"/>
    </customSheetView>
    <customSheetView guid="{5F692ADD-693B-4092-83D3-FB87A19A0587}" scale="85" showPageBreaks="1" outlineSymbols="0" printArea="1" view="pageBreakPreview">
      <selection activeCell="O30" sqref="O30"/>
      <pageMargins left="0" right="0" top="0" bottom="0" header="0" footer="0"/>
      <printOptions horizontalCentered="1"/>
      <headerFooter alignWithMargins="0"/>
    </customSheetView>
  </customSheetViews>
  <mergeCells count="31">
    <mergeCell ref="I22:L22"/>
    <mergeCell ref="P22:T22"/>
    <mergeCell ref="Y22:AE22"/>
    <mergeCell ref="AF22:AH22"/>
    <mergeCell ref="I23:L23"/>
    <mergeCell ref="P23:T23"/>
    <mergeCell ref="Y23:AE23"/>
    <mergeCell ref="AF23:AH23"/>
    <mergeCell ref="I21:L21"/>
    <mergeCell ref="P21:T21"/>
    <mergeCell ref="Y21:AE21"/>
    <mergeCell ref="AF21:AH21"/>
    <mergeCell ref="X14:AE14"/>
    <mergeCell ref="I18:L18"/>
    <mergeCell ref="P18:T18"/>
    <mergeCell ref="Y18:AE18"/>
    <mergeCell ref="I19:L19"/>
    <mergeCell ref="P19:T19"/>
    <mergeCell ref="Y19:AE19"/>
    <mergeCell ref="AF19:AH19"/>
    <mergeCell ref="I20:L20"/>
    <mergeCell ref="P20:T20"/>
    <mergeCell ref="Y20:AE20"/>
    <mergeCell ref="AF20:AH20"/>
    <mergeCell ref="D12:L12"/>
    <mergeCell ref="X12:AE12"/>
    <mergeCell ref="D6:I6"/>
    <mergeCell ref="N6:S6"/>
    <mergeCell ref="X6:AC6"/>
    <mergeCell ref="X7:AC7"/>
    <mergeCell ref="X9:AC9"/>
  </mergeCells>
  <phoneticPr fontId="2"/>
  <printOptions horizontalCentered="1"/>
  <pageMargins left="0.31496062992125984" right="0.31496062992125984" top="0.98425196850393704" bottom="0.19685039370078741" header="0" footer="0"/>
  <pageSetup paperSize="9" scale="92"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94"/>
  <sheetViews>
    <sheetView view="pageBreakPreview" topLeftCell="A67" zoomScaleNormal="100" zoomScaleSheetLayoutView="100" workbookViewId="0">
      <selection activeCell="AP11" sqref="AP11"/>
    </sheetView>
  </sheetViews>
  <sheetFormatPr defaultColWidth="9" defaultRowHeight="13" x14ac:dyDescent="0.2"/>
  <cols>
    <col min="1" max="21" width="2.453125" style="596" customWidth="1"/>
    <col min="22" max="22" width="3" style="596" customWidth="1"/>
    <col min="23" max="37" width="2.453125" style="596" customWidth="1"/>
    <col min="38" max="38" width="2.90625" style="596" customWidth="1"/>
    <col min="39" max="39" width="3" style="596" customWidth="1"/>
    <col min="40" max="40" width="2.453125" style="596" customWidth="1"/>
    <col min="41" max="41" width="9" style="596" bestFit="1" customWidth="1"/>
    <col min="42" max="43" width="9.90625" style="596" bestFit="1" customWidth="1"/>
    <col min="44" max="44" width="9" style="596"/>
    <col min="45" max="45" width="9.90625" style="596" bestFit="1" customWidth="1"/>
    <col min="46" max="46" width="9" style="596"/>
    <col min="47" max="47" width="9.90625" style="596" bestFit="1" customWidth="1"/>
    <col min="48" max="16384" width="9" style="596"/>
  </cols>
  <sheetData>
    <row r="1" spans="1:39" x14ac:dyDescent="0.2">
      <c r="A1" s="595" t="s">
        <v>88</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row>
    <row r="2" spans="1:39" x14ac:dyDescent="0.2">
      <c r="A2" s="595"/>
      <c r="B2" s="595"/>
      <c r="C2" s="595"/>
      <c r="D2" s="595"/>
      <c r="E2" s="595"/>
      <c r="F2" s="595"/>
      <c r="G2" s="595"/>
      <c r="H2" s="595"/>
      <c r="I2" s="595"/>
      <c r="J2" s="595"/>
      <c r="K2" s="595"/>
      <c r="L2" s="595"/>
      <c r="M2" s="595"/>
      <c r="N2" s="595"/>
      <c r="O2" s="595"/>
      <c r="P2" s="595"/>
      <c r="Q2" s="595"/>
      <c r="R2" s="595"/>
      <c r="S2" s="595"/>
      <c r="T2" s="595"/>
      <c r="U2" s="595"/>
      <c r="V2" s="595"/>
      <c r="W2" s="595"/>
      <c r="X2" s="595"/>
      <c r="Y2" s="595"/>
      <c r="Z2" s="698" t="s">
        <v>89</v>
      </c>
      <c r="AA2" s="698"/>
      <c r="AB2" s="698"/>
      <c r="AC2" s="698"/>
      <c r="AD2" s="698"/>
      <c r="AE2" s="698">
        <f>総括表!H4</f>
        <v>0</v>
      </c>
      <c r="AF2" s="698"/>
      <c r="AG2" s="698"/>
      <c r="AH2" s="698"/>
      <c r="AI2" s="698"/>
      <c r="AJ2" s="698"/>
      <c r="AK2" s="698"/>
      <c r="AL2" s="595"/>
      <c r="AM2" s="595"/>
    </row>
    <row r="3" spans="1:39" x14ac:dyDescent="0.2">
      <c r="A3" s="595" t="s">
        <v>90</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row>
    <row r="4" spans="1:39" x14ac:dyDescent="0.2">
      <c r="A4" s="595" t="s">
        <v>91</v>
      </c>
      <c r="B4" s="597"/>
      <c r="C4" s="597"/>
      <c r="D4" s="597"/>
      <c r="E4" s="598"/>
      <c r="F4" s="598"/>
      <c r="G4" s="599"/>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row>
    <row r="5" spans="1:39" x14ac:dyDescent="0.2">
      <c r="A5" s="595"/>
      <c r="B5" s="600" t="s">
        <v>1261</v>
      </c>
      <c r="C5" s="600"/>
      <c r="D5" s="600"/>
      <c r="E5" s="600"/>
      <c r="F5" s="600"/>
      <c r="G5" s="600"/>
      <c r="H5" s="600"/>
      <c r="I5" s="701"/>
      <c r="J5" s="701"/>
      <c r="K5" s="701"/>
      <c r="L5" s="701"/>
      <c r="M5" s="701"/>
      <c r="N5" s="701"/>
      <c r="O5" s="600" t="s">
        <v>92</v>
      </c>
      <c r="P5" s="600"/>
      <c r="Q5" s="697" t="s">
        <v>93</v>
      </c>
      <c r="R5" s="702" t="e">
        <f>ROUND(I5/I6,2)</f>
        <v>#DIV/0!</v>
      </c>
      <c r="S5" s="702"/>
      <c r="T5" s="702"/>
      <c r="U5" s="702"/>
      <c r="V5" s="595"/>
      <c r="W5" s="595"/>
      <c r="X5" s="595"/>
      <c r="Y5" s="595"/>
      <c r="Z5" s="595"/>
      <c r="AA5" s="698" t="s">
        <v>94</v>
      </c>
      <c r="AB5" s="698"/>
      <c r="AC5" s="698"/>
      <c r="AD5" s="698"/>
      <c r="AE5" s="698"/>
      <c r="AF5" s="698"/>
      <c r="AG5" s="698"/>
      <c r="AH5" s="595"/>
      <c r="AI5" s="595"/>
      <c r="AJ5" s="595"/>
      <c r="AK5" s="595"/>
      <c r="AL5" s="595"/>
      <c r="AM5" s="595"/>
    </row>
    <row r="6" spans="1:39" x14ac:dyDescent="0.2">
      <c r="A6" s="595"/>
      <c r="B6" s="595" t="s">
        <v>1262</v>
      </c>
      <c r="C6" s="595"/>
      <c r="D6" s="595"/>
      <c r="E6" s="595"/>
      <c r="F6" s="601"/>
      <c r="G6" s="595"/>
      <c r="H6" s="595"/>
      <c r="I6" s="703"/>
      <c r="J6" s="703"/>
      <c r="K6" s="703"/>
      <c r="L6" s="703"/>
      <c r="M6" s="703"/>
      <c r="N6" s="703"/>
      <c r="O6" s="602" t="s">
        <v>92</v>
      </c>
      <c r="P6" s="595"/>
      <c r="Q6" s="697"/>
      <c r="R6" s="702"/>
      <c r="S6" s="702"/>
      <c r="T6" s="702"/>
      <c r="U6" s="702"/>
      <c r="V6" s="595" t="s">
        <v>95</v>
      </c>
      <c r="W6" s="595"/>
      <c r="X6" s="595"/>
      <c r="Y6" s="595"/>
      <c r="Z6" s="595"/>
      <c r="AA6" s="706">
        <v>3</v>
      </c>
      <c r="AB6" s="706"/>
      <c r="AC6" s="706"/>
      <c r="AD6" s="706"/>
      <c r="AE6" s="706"/>
      <c r="AF6" s="706"/>
      <c r="AG6" s="706"/>
      <c r="AH6" s="595"/>
      <c r="AI6" s="595"/>
      <c r="AJ6" s="595"/>
      <c r="AK6" s="595"/>
      <c r="AL6" s="595"/>
      <c r="AM6" s="595"/>
    </row>
    <row r="7" spans="1:39" ht="14.5" x14ac:dyDescent="0.2">
      <c r="A7" s="595"/>
      <c r="B7" s="595"/>
      <c r="C7" s="595"/>
      <c r="D7" s="595"/>
      <c r="E7" s="595"/>
      <c r="F7" s="595"/>
      <c r="G7" s="595"/>
      <c r="H7" s="595"/>
      <c r="I7" s="603"/>
      <c r="J7" s="603"/>
      <c r="K7" s="603"/>
      <c r="L7" s="603"/>
      <c r="M7" s="603"/>
      <c r="N7" s="603"/>
      <c r="O7" s="595"/>
      <c r="P7" s="595"/>
      <c r="Q7" s="595"/>
      <c r="R7" s="595"/>
      <c r="S7" s="595"/>
      <c r="T7" s="595"/>
      <c r="U7" s="595"/>
      <c r="V7" s="595"/>
      <c r="W7" s="595"/>
      <c r="X7" s="595"/>
      <c r="Y7" s="595"/>
      <c r="Z7" s="595"/>
      <c r="AA7" s="595"/>
      <c r="AB7" s="595"/>
      <c r="AC7" s="595"/>
      <c r="AD7" s="604" t="s">
        <v>93</v>
      </c>
      <c r="AE7" s="595"/>
      <c r="AF7" s="595"/>
      <c r="AG7" s="595"/>
      <c r="AH7" s="595"/>
      <c r="AI7" s="595"/>
      <c r="AJ7" s="595"/>
      <c r="AK7" s="595"/>
      <c r="AL7" s="595"/>
      <c r="AM7" s="595"/>
    </row>
    <row r="8" spans="1:39" x14ac:dyDescent="0.2">
      <c r="A8" s="595"/>
      <c r="B8" s="600" t="s">
        <v>1263</v>
      </c>
      <c r="C8" s="600"/>
      <c r="D8" s="600"/>
      <c r="E8" s="600"/>
      <c r="F8" s="600"/>
      <c r="G8" s="600"/>
      <c r="H8" s="600"/>
      <c r="I8" s="701"/>
      <c r="J8" s="701"/>
      <c r="K8" s="701"/>
      <c r="L8" s="701"/>
      <c r="M8" s="701"/>
      <c r="N8" s="701"/>
      <c r="O8" s="600" t="s">
        <v>92</v>
      </c>
      <c r="P8" s="600"/>
      <c r="Q8" s="697" t="s">
        <v>93</v>
      </c>
      <c r="R8" s="702" t="e">
        <f>ROUND(I8/I9,2)</f>
        <v>#DIV/0!</v>
      </c>
      <c r="S8" s="702"/>
      <c r="T8" s="702"/>
      <c r="U8" s="702"/>
      <c r="V8" s="595"/>
      <c r="W8" s="595"/>
      <c r="X8" s="595"/>
      <c r="Y8" s="595"/>
      <c r="Z8" s="595"/>
      <c r="AA8" s="595"/>
      <c r="AB8" s="595"/>
      <c r="AC8" s="702" t="e">
        <f>ROUND((R11+R5+R8)/3,2)</f>
        <v>#DIV/0!</v>
      </c>
      <c r="AD8" s="702"/>
      <c r="AE8" s="702"/>
      <c r="AF8" s="702"/>
      <c r="AG8" s="595"/>
      <c r="AH8" s="595"/>
      <c r="AI8" s="595"/>
      <c r="AJ8" s="595"/>
      <c r="AK8" s="595"/>
      <c r="AL8" s="595"/>
      <c r="AM8" s="595"/>
    </row>
    <row r="9" spans="1:39" x14ac:dyDescent="0.2">
      <c r="A9" s="595"/>
      <c r="B9" s="595" t="s">
        <v>1264</v>
      </c>
      <c r="C9" s="595"/>
      <c r="D9" s="595"/>
      <c r="E9" s="595"/>
      <c r="F9" s="601"/>
      <c r="G9" s="595"/>
      <c r="H9" s="595"/>
      <c r="I9" s="703"/>
      <c r="J9" s="703"/>
      <c r="K9" s="703"/>
      <c r="L9" s="703"/>
      <c r="M9" s="703"/>
      <c r="N9" s="703"/>
      <c r="O9" s="602" t="s">
        <v>92</v>
      </c>
      <c r="P9" s="595"/>
      <c r="Q9" s="697"/>
      <c r="R9" s="702"/>
      <c r="S9" s="702"/>
      <c r="T9" s="702"/>
      <c r="U9" s="702"/>
      <c r="V9" s="595" t="s">
        <v>96</v>
      </c>
      <c r="W9" s="595"/>
      <c r="X9" s="595"/>
      <c r="Y9" s="595"/>
      <c r="Z9" s="595"/>
      <c r="AA9" s="595"/>
      <c r="AB9" s="595"/>
      <c r="AC9" s="707"/>
      <c r="AD9" s="707"/>
      <c r="AE9" s="707"/>
      <c r="AF9" s="707"/>
      <c r="AG9" s="595" t="s">
        <v>97</v>
      </c>
      <c r="AH9" s="595"/>
      <c r="AI9" s="595"/>
      <c r="AJ9" s="595"/>
      <c r="AK9" s="595"/>
      <c r="AL9" s="595"/>
      <c r="AM9" s="595"/>
    </row>
    <row r="10" spans="1:39" x14ac:dyDescent="0.2">
      <c r="A10" s="595"/>
      <c r="B10" s="595"/>
      <c r="C10" s="595"/>
      <c r="D10" s="595"/>
      <c r="E10" s="595"/>
      <c r="F10" s="601"/>
      <c r="G10" s="595"/>
      <c r="H10" s="595"/>
      <c r="I10" s="605"/>
      <c r="J10" s="605"/>
      <c r="K10" s="605"/>
      <c r="L10" s="605"/>
      <c r="M10" s="605"/>
      <c r="N10" s="605"/>
      <c r="O10" s="595"/>
      <c r="P10" s="595"/>
      <c r="Q10" s="606"/>
      <c r="R10" s="607"/>
      <c r="S10" s="607"/>
      <c r="T10" s="607"/>
      <c r="U10" s="607"/>
      <c r="V10" s="595"/>
      <c r="W10" s="595"/>
      <c r="X10" s="595"/>
      <c r="Y10" s="595"/>
      <c r="Z10" s="595"/>
      <c r="AA10" s="595"/>
      <c r="AB10" s="595"/>
      <c r="AC10" s="607"/>
      <c r="AD10" s="607"/>
      <c r="AE10" s="607"/>
      <c r="AF10" s="607"/>
      <c r="AG10" s="595"/>
      <c r="AH10" s="595"/>
      <c r="AI10" s="595"/>
      <c r="AJ10" s="595"/>
      <c r="AK10" s="595"/>
      <c r="AL10" s="595"/>
      <c r="AM10" s="595"/>
    </row>
    <row r="11" spans="1:39" x14ac:dyDescent="0.2">
      <c r="A11" s="595"/>
      <c r="B11" s="600" t="s">
        <v>1265</v>
      </c>
      <c r="C11" s="600"/>
      <c r="D11" s="600"/>
      <c r="E11" s="600"/>
      <c r="F11" s="600"/>
      <c r="G11" s="600"/>
      <c r="H11" s="600"/>
      <c r="I11" s="701"/>
      <c r="J11" s="701"/>
      <c r="K11" s="701"/>
      <c r="L11" s="701"/>
      <c r="M11" s="701"/>
      <c r="N11" s="701"/>
      <c r="O11" s="600" t="s">
        <v>92</v>
      </c>
      <c r="P11" s="600"/>
      <c r="Q11" s="697" t="s">
        <v>93</v>
      </c>
      <c r="R11" s="702" t="e">
        <f>ROUND(I11/I12,2)</f>
        <v>#DIV/0!</v>
      </c>
      <c r="S11" s="702"/>
      <c r="T11" s="702"/>
      <c r="U11" s="702"/>
      <c r="V11" s="595"/>
      <c r="W11" s="595"/>
      <c r="X11" s="595"/>
      <c r="Y11" s="595"/>
      <c r="Z11" s="595"/>
      <c r="AA11" s="595"/>
      <c r="AB11" s="595"/>
      <c r="AC11" s="607"/>
      <c r="AD11" s="607"/>
      <c r="AE11" s="607"/>
      <c r="AF11" s="607"/>
      <c r="AG11" s="595"/>
      <c r="AH11" s="595"/>
      <c r="AI11" s="595"/>
      <c r="AJ11" s="595"/>
      <c r="AK11" s="595"/>
      <c r="AL11" s="595"/>
      <c r="AM11" s="595"/>
    </row>
    <row r="12" spans="1:39" x14ac:dyDescent="0.2">
      <c r="A12" s="595"/>
      <c r="B12" s="595" t="s">
        <v>1266</v>
      </c>
      <c r="C12" s="595"/>
      <c r="D12" s="595"/>
      <c r="E12" s="595"/>
      <c r="F12" s="601"/>
      <c r="G12" s="595"/>
      <c r="H12" s="595"/>
      <c r="I12" s="703"/>
      <c r="J12" s="703"/>
      <c r="K12" s="703"/>
      <c r="L12" s="703"/>
      <c r="M12" s="703"/>
      <c r="N12" s="703"/>
      <c r="O12" s="602" t="s">
        <v>92</v>
      </c>
      <c r="P12" s="595"/>
      <c r="Q12" s="697"/>
      <c r="R12" s="702"/>
      <c r="S12" s="702"/>
      <c r="T12" s="702"/>
      <c r="U12" s="702"/>
      <c r="V12" s="595" t="s">
        <v>98</v>
      </c>
      <c r="W12" s="595"/>
      <c r="X12" s="595"/>
      <c r="Y12" s="595"/>
      <c r="Z12" s="595"/>
      <c r="AA12" s="595"/>
      <c r="AB12" s="595"/>
      <c r="AC12" s="607"/>
      <c r="AD12" s="607"/>
      <c r="AE12" s="607"/>
      <c r="AF12" s="607"/>
      <c r="AG12" s="595"/>
      <c r="AH12" s="595"/>
      <c r="AI12" s="595"/>
      <c r="AJ12" s="595"/>
      <c r="AK12" s="595"/>
      <c r="AL12" s="595"/>
      <c r="AM12" s="595"/>
    </row>
    <row r="13" spans="1:39" x14ac:dyDescent="0.2">
      <c r="A13" s="595"/>
      <c r="B13" s="595"/>
      <c r="C13" s="595"/>
      <c r="D13" s="595"/>
      <c r="E13" s="595"/>
      <c r="F13" s="601"/>
      <c r="G13" s="595"/>
      <c r="H13" s="595"/>
      <c r="I13" s="605"/>
      <c r="J13" s="605"/>
      <c r="K13" s="605"/>
      <c r="L13" s="605"/>
      <c r="M13" s="605"/>
      <c r="N13" s="605"/>
      <c r="O13" s="595"/>
      <c r="P13" s="595"/>
      <c r="Q13" s="606"/>
      <c r="R13" s="607"/>
      <c r="S13" s="607"/>
      <c r="T13" s="607"/>
      <c r="U13" s="607"/>
      <c r="V13" s="595"/>
      <c r="W13" s="595"/>
      <c r="X13" s="595"/>
      <c r="Y13" s="595"/>
      <c r="Z13" s="595"/>
      <c r="AA13" s="595"/>
      <c r="AB13" s="595"/>
      <c r="AC13" s="607"/>
      <c r="AD13" s="607"/>
      <c r="AE13" s="607"/>
      <c r="AF13" s="607"/>
      <c r="AG13" s="595"/>
      <c r="AH13" s="595"/>
      <c r="AI13" s="595"/>
      <c r="AJ13" s="595"/>
      <c r="AK13" s="595"/>
      <c r="AL13" s="595"/>
      <c r="AM13" s="595"/>
    </row>
    <row r="14" spans="1:39" x14ac:dyDescent="0.2">
      <c r="A14" s="595"/>
      <c r="B14" s="595" t="s">
        <v>99</v>
      </c>
      <c r="C14" s="595"/>
      <c r="D14" s="595"/>
      <c r="E14" s="595"/>
      <c r="F14" s="595"/>
      <c r="G14" s="606"/>
      <c r="H14" s="595"/>
      <c r="I14" s="595"/>
      <c r="J14" s="595"/>
      <c r="K14" s="595"/>
      <c r="L14" s="595"/>
      <c r="M14" s="595"/>
      <c r="N14" s="595"/>
      <c r="O14" s="606"/>
      <c r="P14" s="595"/>
      <c r="Q14" s="595"/>
      <c r="R14" s="595"/>
      <c r="S14" s="595"/>
      <c r="T14" s="595"/>
      <c r="U14" s="595"/>
      <c r="V14" s="595"/>
      <c r="W14" s="595" t="s">
        <v>100</v>
      </c>
      <c r="X14" s="595"/>
      <c r="Y14" s="595"/>
      <c r="Z14" s="595"/>
      <c r="AA14" s="595"/>
      <c r="AB14" s="595"/>
      <c r="AC14" s="595"/>
      <c r="AD14" s="595"/>
      <c r="AE14" s="595"/>
      <c r="AF14" s="595"/>
      <c r="AG14" s="595"/>
      <c r="AH14" s="595"/>
      <c r="AI14" s="595"/>
      <c r="AJ14" s="595"/>
      <c r="AK14" s="595"/>
      <c r="AL14" s="595"/>
      <c r="AM14" s="595"/>
    </row>
    <row r="15" spans="1:39" x14ac:dyDescent="0.2">
      <c r="A15" s="595"/>
      <c r="B15" s="595"/>
      <c r="C15" s="595"/>
      <c r="D15" s="595"/>
      <c r="E15" s="595"/>
      <c r="F15" s="595"/>
      <c r="G15" s="606"/>
      <c r="H15" s="595"/>
      <c r="I15" s="595"/>
      <c r="J15" s="595"/>
      <c r="K15" s="595"/>
      <c r="L15" s="595"/>
      <c r="M15" s="595"/>
      <c r="N15" s="595"/>
      <c r="O15" s="606"/>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row>
    <row r="16" spans="1:39" x14ac:dyDescent="0.2">
      <c r="A16" s="595" t="s">
        <v>101</v>
      </c>
      <c r="B16" s="595"/>
      <c r="C16" s="595"/>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row>
    <row r="17" spans="1:44" x14ac:dyDescent="0.2">
      <c r="A17" s="697" t="s">
        <v>102</v>
      </c>
      <c r="B17" s="697"/>
      <c r="C17" s="697"/>
      <c r="D17" s="697"/>
      <c r="E17" s="697"/>
      <c r="F17" s="697"/>
      <c r="G17" s="697"/>
      <c r="H17" s="697" t="s">
        <v>103</v>
      </c>
      <c r="I17" s="697"/>
      <c r="J17" s="697"/>
      <c r="K17" s="697"/>
      <c r="L17" s="595"/>
      <c r="M17" s="697" t="s">
        <v>104</v>
      </c>
      <c r="N17" s="697"/>
      <c r="O17" s="697"/>
      <c r="P17" s="697"/>
      <c r="Q17" s="595"/>
      <c r="R17" s="708"/>
      <c r="S17" s="708"/>
      <c r="T17" s="708"/>
      <c r="U17" s="708"/>
      <c r="V17" s="708"/>
      <c r="W17" s="708"/>
      <c r="X17" s="708"/>
      <c r="Y17" s="708"/>
      <c r="Z17" s="694" t="s">
        <v>105</v>
      </c>
      <c r="AA17" s="694"/>
      <c r="AB17" s="694"/>
      <c r="AC17" s="694"/>
      <c r="AD17" s="694"/>
      <c r="AE17" s="704" t="s">
        <v>106</v>
      </c>
      <c r="AF17" s="704"/>
      <c r="AG17" s="704"/>
      <c r="AH17" s="704"/>
      <c r="AI17" s="693" t="s">
        <v>107</v>
      </c>
      <c r="AJ17" s="693"/>
      <c r="AK17" s="693"/>
      <c r="AL17" s="693"/>
      <c r="AM17" s="595"/>
    </row>
    <row r="18" spans="1:44" ht="13.5" customHeight="1" x14ac:dyDescent="0.2">
      <c r="A18" s="595"/>
      <c r="B18" s="595"/>
      <c r="C18" s="702" t="e">
        <f>AC8</f>
        <v>#DIV/0!</v>
      </c>
      <c r="D18" s="702"/>
      <c r="E18" s="702"/>
      <c r="F18" s="702"/>
      <c r="G18" s="697" t="s">
        <v>108</v>
      </c>
      <c r="H18" s="709" t="e">
        <f>VLOOKUP(C18,Z18:AL22,6)</f>
        <v>#DIV/0!</v>
      </c>
      <c r="I18" s="709"/>
      <c r="J18" s="709"/>
      <c r="K18" s="709"/>
      <c r="L18" s="697" t="s">
        <v>109</v>
      </c>
      <c r="M18" s="705" t="e">
        <f>VLOOKUP(C18,Z18:AL22,10)</f>
        <v>#DIV/0!</v>
      </c>
      <c r="N18" s="705"/>
      <c r="O18" s="705"/>
      <c r="P18" s="705"/>
      <c r="Q18" s="697" t="s">
        <v>93</v>
      </c>
      <c r="R18" s="705" t="e">
        <f>ROUND(C18*H18,3)+M18</f>
        <v>#DIV/0!</v>
      </c>
      <c r="S18" s="705"/>
      <c r="T18" s="705"/>
      <c r="U18" s="705"/>
      <c r="V18" s="595"/>
      <c r="W18" s="595"/>
      <c r="X18" s="598"/>
      <c r="Y18" s="595"/>
      <c r="Z18" s="694">
        <v>0</v>
      </c>
      <c r="AA18" s="694"/>
      <c r="AB18" s="694"/>
      <c r="AC18" s="694"/>
      <c r="AD18" s="694"/>
      <c r="AE18" s="693">
        <v>-0.14000000000000001</v>
      </c>
      <c r="AF18" s="693"/>
      <c r="AG18" s="693"/>
      <c r="AH18" s="693"/>
      <c r="AI18" s="693">
        <v>0.59899999999999998</v>
      </c>
      <c r="AJ18" s="693"/>
      <c r="AK18" s="693"/>
      <c r="AL18" s="693"/>
      <c r="AM18" s="595"/>
    </row>
    <row r="19" spans="1:44" x14ac:dyDescent="0.2">
      <c r="A19" s="595"/>
      <c r="B19" s="595"/>
      <c r="C19" s="702"/>
      <c r="D19" s="702"/>
      <c r="E19" s="702"/>
      <c r="F19" s="702"/>
      <c r="G19" s="697"/>
      <c r="H19" s="709"/>
      <c r="I19" s="709"/>
      <c r="J19" s="709"/>
      <c r="K19" s="709"/>
      <c r="L19" s="697"/>
      <c r="M19" s="705"/>
      <c r="N19" s="705"/>
      <c r="O19" s="705"/>
      <c r="P19" s="705"/>
      <c r="Q19" s="697"/>
      <c r="R19" s="705"/>
      <c r="S19" s="705"/>
      <c r="T19" s="705"/>
      <c r="U19" s="705"/>
      <c r="V19" s="595" t="s">
        <v>110</v>
      </c>
      <c r="W19" s="595"/>
      <c r="X19" s="598"/>
      <c r="Y19" s="595"/>
      <c r="Z19" s="694">
        <v>0.6</v>
      </c>
      <c r="AA19" s="694"/>
      <c r="AB19" s="694"/>
      <c r="AC19" s="694"/>
      <c r="AD19" s="694"/>
      <c r="AE19" s="693">
        <v>-0.3</v>
      </c>
      <c r="AF19" s="693"/>
      <c r="AG19" s="693"/>
      <c r="AH19" s="693"/>
      <c r="AI19" s="693">
        <v>0.69499999999999995</v>
      </c>
      <c r="AJ19" s="693"/>
      <c r="AK19" s="693"/>
      <c r="AL19" s="693"/>
      <c r="AM19" s="595"/>
      <c r="AO19" s="608"/>
      <c r="AP19" s="608"/>
      <c r="AQ19" s="608"/>
      <c r="AR19" s="608"/>
    </row>
    <row r="20" spans="1:44" x14ac:dyDescent="0.2">
      <c r="A20" s="595"/>
      <c r="B20" s="595"/>
      <c r="C20" s="607"/>
      <c r="D20" s="607"/>
      <c r="E20" s="607"/>
      <c r="F20" s="607"/>
      <c r="G20" s="606"/>
      <c r="H20" s="609"/>
      <c r="I20" s="609"/>
      <c r="J20" s="609"/>
      <c r="K20" s="609"/>
      <c r="L20" s="606"/>
      <c r="M20" s="610"/>
      <c r="N20" s="610"/>
      <c r="O20" s="610"/>
      <c r="P20" s="610"/>
      <c r="Q20" s="606"/>
      <c r="R20" s="610"/>
      <c r="S20" s="610"/>
      <c r="T20" s="610"/>
      <c r="U20" s="610"/>
      <c r="V20" s="595"/>
      <c r="W20" s="595"/>
      <c r="X20" s="598"/>
      <c r="Y20" s="592"/>
      <c r="Z20" s="694">
        <v>0.75</v>
      </c>
      <c r="AA20" s="694"/>
      <c r="AB20" s="694"/>
      <c r="AC20" s="694"/>
      <c r="AD20" s="694"/>
      <c r="AE20" s="693">
        <v>-0.5</v>
      </c>
      <c r="AF20" s="693"/>
      <c r="AG20" s="693"/>
      <c r="AH20" s="693"/>
      <c r="AI20" s="693">
        <v>0.84499999999999997</v>
      </c>
      <c r="AJ20" s="693"/>
      <c r="AK20" s="693"/>
      <c r="AL20" s="693"/>
      <c r="AM20" s="595"/>
      <c r="AO20" s="608"/>
      <c r="AP20" s="608"/>
      <c r="AQ20" s="608"/>
      <c r="AR20" s="608"/>
    </row>
    <row r="21" spans="1:44" x14ac:dyDescent="0.2">
      <c r="A21" s="595"/>
      <c r="B21" s="595"/>
      <c r="C21" s="607" t="s">
        <v>111</v>
      </c>
      <c r="D21" s="607"/>
      <c r="E21" s="607"/>
      <c r="F21" s="607"/>
      <c r="G21" s="606"/>
      <c r="H21" s="609"/>
      <c r="I21" s="609"/>
      <c r="J21" s="609"/>
      <c r="K21" s="609"/>
      <c r="L21" s="606"/>
      <c r="M21" s="610"/>
      <c r="N21" s="610"/>
      <c r="O21" s="610"/>
      <c r="P21" s="610"/>
      <c r="Q21" s="606"/>
      <c r="R21" s="610"/>
      <c r="S21" s="610"/>
      <c r="T21" s="610"/>
      <c r="U21" s="610"/>
      <c r="V21" s="595"/>
      <c r="W21" s="595"/>
      <c r="X21" s="598"/>
      <c r="Y21" s="595"/>
      <c r="Z21" s="694">
        <v>0.85</v>
      </c>
      <c r="AA21" s="694"/>
      <c r="AB21" s="694"/>
      <c r="AC21" s="694"/>
      <c r="AD21" s="694"/>
      <c r="AE21" s="693">
        <v>-0.95</v>
      </c>
      <c r="AF21" s="693"/>
      <c r="AG21" s="693"/>
      <c r="AH21" s="693"/>
      <c r="AI21" s="693">
        <v>1.228</v>
      </c>
      <c r="AJ21" s="693"/>
      <c r="AK21" s="693"/>
      <c r="AL21" s="693"/>
      <c r="AM21" s="595"/>
      <c r="AO21" s="608"/>
      <c r="AP21" s="608"/>
      <c r="AQ21" s="608"/>
      <c r="AR21" s="608"/>
    </row>
    <row r="22" spans="1:44" x14ac:dyDescent="0.2">
      <c r="A22" s="595"/>
      <c r="B22" s="595"/>
      <c r="C22" s="607"/>
      <c r="D22" s="607"/>
      <c r="E22" s="595"/>
      <c r="F22" s="595"/>
      <c r="G22" s="595"/>
      <c r="H22" s="595"/>
      <c r="I22" s="595"/>
      <c r="J22" s="595"/>
      <c r="K22" s="595"/>
      <c r="L22" s="595"/>
      <c r="M22" s="595"/>
      <c r="N22" s="595"/>
      <c r="O22" s="595"/>
      <c r="P22" s="595"/>
      <c r="Q22" s="595"/>
      <c r="R22" s="610"/>
      <c r="S22" s="610"/>
      <c r="T22" s="610"/>
      <c r="U22" s="610"/>
      <c r="V22" s="595"/>
      <c r="W22" s="595"/>
      <c r="X22" s="598"/>
      <c r="Y22" s="595"/>
      <c r="Z22" s="694">
        <v>0.95</v>
      </c>
      <c r="AA22" s="694"/>
      <c r="AB22" s="694"/>
      <c r="AC22" s="694"/>
      <c r="AD22" s="694"/>
      <c r="AE22" s="693">
        <v>-0.5</v>
      </c>
      <c r="AF22" s="693"/>
      <c r="AG22" s="693"/>
      <c r="AH22" s="693"/>
      <c r="AI22" s="693">
        <v>0.8</v>
      </c>
      <c r="AJ22" s="693"/>
      <c r="AK22" s="693"/>
      <c r="AL22" s="693"/>
      <c r="AM22" s="595"/>
      <c r="AO22" s="608"/>
      <c r="AP22" s="608"/>
      <c r="AQ22" s="608"/>
      <c r="AR22" s="608"/>
    </row>
    <row r="23" spans="1:44" x14ac:dyDescent="0.2">
      <c r="A23" s="595"/>
      <c r="B23" s="595"/>
      <c r="C23" s="607"/>
      <c r="D23" s="607"/>
      <c r="E23" s="595"/>
      <c r="F23" s="595"/>
      <c r="G23" s="595"/>
      <c r="H23" s="595"/>
      <c r="I23" s="595"/>
      <c r="J23" s="595"/>
      <c r="K23" s="595"/>
      <c r="L23" s="595"/>
      <c r="M23" s="595"/>
      <c r="N23" s="595"/>
      <c r="O23" s="595"/>
      <c r="P23" s="595"/>
      <c r="Q23" s="595"/>
      <c r="R23" s="610"/>
      <c r="S23" s="610"/>
      <c r="T23" s="610"/>
      <c r="U23" s="610"/>
      <c r="V23" s="595"/>
      <c r="W23" s="595"/>
      <c r="X23" s="598"/>
      <c r="Y23" s="595"/>
      <c r="Z23" s="595"/>
      <c r="AA23" s="595"/>
      <c r="AB23" s="595"/>
      <c r="AC23" s="595"/>
      <c r="AD23" s="595"/>
      <c r="AE23" s="595"/>
      <c r="AF23" s="595"/>
      <c r="AG23" s="595"/>
      <c r="AH23" s="595"/>
      <c r="AI23" s="595"/>
      <c r="AJ23" s="595"/>
      <c r="AK23" s="595"/>
      <c r="AL23" s="595"/>
      <c r="AM23" s="595"/>
      <c r="AO23" s="608"/>
      <c r="AP23" s="608"/>
    </row>
    <row r="24" spans="1:44" x14ac:dyDescent="0.2">
      <c r="A24" s="595"/>
      <c r="B24" s="595"/>
      <c r="C24" s="607"/>
      <c r="D24" s="607"/>
      <c r="E24" s="595"/>
      <c r="F24" s="595"/>
      <c r="G24" s="595"/>
      <c r="H24" s="595"/>
      <c r="I24" s="595"/>
      <c r="J24" s="595"/>
      <c r="K24" s="595"/>
      <c r="L24" s="595"/>
      <c r="M24" s="595"/>
      <c r="N24" s="595"/>
      <c r="O24" s="595"/>
      <c r="P24" s="595"/>
      <c r="Q24" s="595"/>
      <c r="R24" s="705" t="e">
        <f>IF(R18&lt;0.3,0.3,IF(R18&gt;0.55,0.55,R18))</f>
        <v>#DIV/0!</v>
      </c>
      <c r="S24" s="705"/>
      <c r="T24" s="705"/>
      <c r="U24" s="705"/>
      <c r="V24" s="595"/>
      <c r="W24" s="595"/>
      <c r="X24" s="598"/>
      <c r="Y24" s="595"/>
      <c r="Z24" s="700" t="s">
        <v>112</v>
      </c>
      <c r="AA24" s="700"/>
      <c r="AB24" s="700"/>
      <c r="AC24" s="700"/>
      <c r="AD24" s="700"/>
      <c r="AE24" s="700"/>
      <c r="AF24" s="700"/>
      <c r="AG24" s="700"/>
      <c r="AH24" s="700"/>
      <c r="AI24" s="700"/>
      <c r="AJ24" s="700"/>
      <c r="AK24" s="700"/>
      <c r="AL24" s="700"/>
      <c r="AM24" s="595"/>
      <c r="AO24" s="608"/>
      <c r="AP24" s="608"/>
    </row>
    <row r="25" spans="1:44" x14ac:dyDescent="0.2">
      <c r="A25" s="595"/>
      <c r="B25" s="595"/>
      <c r="C25" s="607"/>
      <c r="D25" s="607"/>
      <c r="E25" s="595"/>
      <c r="F25" s="595"/>
      <c r="G25" s="595"/>
      <c r="H25" s="595"/>
      <c r="I25" s="595"/>
      <c r="J25" s="595"/>
      <c r="K25" s="595"/>
      <c r="L25" s="595"/>
      <c r="M25" s="595"/>
      <c r="N25" s="595"/>
      <c r="O25" s="595"/>
      <c r="P25" s="595"/>
      <c r="Q25" s="595"/>
      <c r="R25" s="705"/>
      <c r="S25" s="705"/>
      <c r="T25" s="705"/>
      <c r="U25" s="705"/>
      <c r="V25" s="595" t="s">
        <v>113</v>
      </c>
      <c r="W25" s="595"/>
      <c r="X25" s="598"/>
      <c r="Y25" s="595"/>
      <c r="Z25" s="700"/>
      <c r="AA25" s="700"/>
      <c r="AB25" s="700"/>
      <c r="AC25" s="700"/>
      <c r="AD25" s="700"/>
      <c r="AE25" s="700"/>
      <c r="AF25" s="700"/>
      <c r="AG25" s="700"/>
      <c r="AH25" s="700"/>
      <c r="AI25" s="700"/>
      <c r="AJ25" s="700"/>
      <c r="AK25" s="700"/>
      <c r="AL25" s="700"/>
      <c r="AM25" s="595"/>
      <c r="AO25" s="608"/>
      <c r="AP25" s="608"/>
    </row>
    <row r="26" spans="1:44" x14ac:dyDescent="0.2">
      <c r="A26" s="595"/>
      <c r="B26" s="595"/>
      <c r="C26" s="607"/>
      <c r="D26" s="607"/>
      <c r="E26" s="595"/>
      <c r="F26" s="595"/>
      <c r="G26" s="595"/>
      <c r="H26" s="595"/>
      <c r="I26" s="595"/>
      <c r="J26" s="595"/>
      <c r="K26" s="595"/>
      <c r="L26" s="595"/>
      <c r="M26" s="595"/>
      <c r="N26" s="595"/>
      <c r="O26" s="595"/>
      <c r="P26" s="595"/>
      <c r="Q26" s="595"/>
      <c r="R26" s="610"/>
      <c r="S26" s="610"/>
      <c r="T26" s="610"/>
      <c r="U26" s="610"/>
      <c r="V26" s="595"/>
      <c r="W26" s="595"/>
      <c r="X26" s="598"/>
      <c r="Y26" s="595"/>
      <c r="Z26" s="595"/>
      <c r="AA26" s="595"/>
      <c r="AB26" s="595"/>
      <c r="AC26" s="595"/>
      <c r="AD26" s="595"/>
      <c r="AE26" s="595"/>
      <c r="AF26" s="595"/>
      <c r="AG26" s="595"/>
      <c r="AH26" s="595"/>
      <c r="AI26" s="595"/>
      <c r="AJ26" s="595"/>
      <c r="AK26" s="595"/>
      <c r="AL26" s="595"/>
      <c r="AM26" s="595"/>
      <c r="AO26" s="608"/>
      <c r="AP26" s="608"/>
    </row>
    <row r="27" spans="1:44" ht="13.5" thickBot="1" x14ac:dyDescent="0.25">
      <c r="A27" s="595"/>
      <c r="B27" s="595"/>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O27" s="608"/>
      <c r="AP27" s="608"/>
      <c r="AQ27" s="608"/>
      <c r="AR27" s="608"/>
    </row>
    <row r="28" spans="1:44" x14ac:dyDescent="0.2">
      <c r="A28" s="595"/>
      <c r="B28" s="595"/>
      <c r="C28" s="697" t="s">
        <v>114</v>
      </c>
      <c r="D28" s="697"/>
      <c r="E28" s="697"/>
      <c r="F28" s="697"/>
      <c r="G28" s="697"/>
      <c r="H28" s="697"/>
      <c r="I28" s="697"/>
      <c r="J28" s="697"/>
      <c r="K28" s="697"/>
      <c r="L28" s="697"/>
      <c r="M28" s="697" t="s">
        <v>93</v>
      </c>
      <c r="N28" s="698" t="s">
        <v>115</v>
      </c>
      <c r="O28" s="698"/>
      <c r="P28" s="698"/>
      <c r="Q28" s="698"/>
      <c r="R28" s="697" t="s">
        <v>93</v>
      </c>
      <c r="S28" s="710" t="e">
        <f>ROUND(R24/0.3,3)</f>
        <v>#DIV/0!</v>
      </c>
      <c r="T28" s="711"/>
      <c r="U28" s="711"/>
      <c r="V28" s="712"/>
      <c r="W28" s="699" t="s">
        <v>116</v>
      </c>
      <c r="X28" s="697"/>
      <c r="Y28" s="700" t="s">
        <v>117</v>
      </c>
      <c r="Z28" s="700"/>
      <c r="AA28" s="700"/>
      <c r="AB28" s="700"/>
      <c r="AC28" s="700"/>
      <c r="AD28" s="700"/>
      <c r="AE28" s="700"/>
      <c r="AF28" s="700"/>
      <c r="AG28" s="700"/>
      <c r="AH28" s="700"/>
      <c r="AI28" s="700"/>
      <c r="AJ28" s="700"/>
      <c r="AK28" s="700"/>
      <c r="AL28" s="595"/>
      <c r="AM28" s="595"/>
    </row>
    <row r="29" spans="1:44" ht="13.5" thickBot="1" x14ac:dyDescent="0.25">
      <c r="A29" s="595"/>
      <c r="B29" s="595"/>
      <c r="C29" s="697"/>
      <c r="D29" s="697"/>
      <c r="E29" s="697"/>
      <c r="F29" s="697"/>
      <c r="G29" s="697"/>
      <c r="H29" s="697"/>
      <c r="I29" s="697"/>
      <c r="J29" s="697"/>
      <c r="K29" s="697"/>
      <c r="L29" s="697"/>
      <c r="M29" s="697"/>
      <c r="N29" s="716">
        <v>0.3</v>
      </c>
      <c r="O29" s="716"/>
      <c r="P29" s="716"/>
      <c r="Q29" s="716"/>
      <c r="R29" s="697"/>
      <c r="S29" s="713"/>
      <c r="T29" s="714"/>
      <c r="U29" s="714"/>
      <c r="V29" s="715"/>
      <c r="W29" s="699"/>
      <c r="X29" s="697"/>
      <c r="Y29" s="700"/>
      <c r="Z29" s="700"/>
      <c r="AA29" s="700"/>
      <c r="AB29" s="700"/>
      <c r="AC29" s="700"/>
      <c r="AD29" s="700"/>
      <c r="AE29" s="700"/>
      <c r="AF29" s="700"/>
      <c r="AG29" s="700"/>
      <c r="AH29" s="700"/>
      <c r="AI29" s="700"/>
      <c r="AJ29" s="700"/>
      <c r="AK29" s="700"/>
      <c r="AL29" s="595"/>
      <c r="AM29" s="595"/>
    </row>
    <row r="30" spans="1:44" ht="9.75" customHeight="1" x14ac:dyDescent="0.2">
      <c r="A30" s="595"/>
      <c r="B30" s="595"/>
      <c r="C30" s="606"/>
      <c r="D30" s="606"/>
      <c r="E30" s="606"/>
      <c r="F30" s="606"/>
      <c r="G30" s="606"/>
      <c r="H30" s="606"/>
      <c r="I30" s="606"/>
      <c r="J30" s="606"/>
      <c r="K30" s="606"/>
      <c r="L30" s="606"/>
      <c r="M30" s="606"/>
      <c r="N30" s="611"/>
      <c r="O30" s="611"/>
      <c r="P30" s="611"/>
      <c r="Q30" s="611"/>
      <c r="R30" s="606"/>
      <c r="S30" s="610"/>
      <c r="T30" s="610"/>
      <c r="U30" s="610"/>
      <c r="V30" s="610"/>
      <c r="W30" s="606"/>
      <c r="X30" s="606"/>
      <c r="Y30" s="592"/>
      <c r="Z30" s="592"/>
      <c r="AA30" s="592"/>
      <c r="AB30" s="592"/>
      <c r="AC30" s="592"/>
      <c r="AD30" s="592"/>
      <c r="AE30" s="592"/>
      <c r="AF30" s="592"/>
      <c r="AG30" s="592"/>
      <c r="AH30" s="592"/>
      <c r="AI30" s="592"/>
      <c r="AJ30" s="592"/>
      <c r="AK30" s="592"/>
      <c r="AL30" s="595"/>
      <c r="AM30" s="595"/>
    </row>
    <row r="31" spans="1:44" ht="9.75" customHeight="1" x14ac:dyDescent="0.2">
      <c r="A31" s="595"/>
      <c r="B31" s="595"/>
      <c r="C31" s="606"/>
      <c r="D31" s="606"/>
      <c r="E31" s="606"/>
      <c r="F31" s="606"/>
      <c r="G31" s="606"/>
      <c r="H31" s="606"/>
      <c r="I31" s="606"/>
      <c r="J31" s="606"/>
      <c r="K31" s="606"/>
      <c r="L31" s="606"/>
      <c r="M31" s="606"/>
      <c r="N31" s="611"/>
      <c r="O31" s="611"/>
      <c r="P31" s="611"/>
      <c r="Q31" s="611"/>
      <c r="R31" s="606"/>
      <c r="S31" s="610"/>
      <c r="T31" s="610"/>
      <c r="U31" s="610"/>
      <c r="V31" s="610"/>
      <c r="W31" s="595"/>
      <c r="X31" s="595"/>
      <c r="Y31" s="612"/>
      <c r="Z31" s="612"/>
      <c r="AA31" s="612"/>
      <c r="AB31" s="612"/>
      <c r="AC31" s="612"/>
      <c r="AD31" s="612"/>
      <c r="AE31" s="612"/>
      <c r="AF31" s="612"/>
      <c r="AG31" s="612"/>
      <c r="AH31" s="612"/>
      <c r="AI31" s="612"/>
      <c r="AJ31" s="612"/>
      <c r="AK31" s="612"/>
      <c r="AL31" s="595"/>
      <c r="AM31" s="595"/>
    </row>
    <row r="32" spans="1:44" x14ac:dyDescent="0.2">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595"/>
      <c r="AM32" s="595"/>
    </row>
    <row r="33" spans="1:39" x14ac:dyDescent="0.2">
      <c r="A33" s="595" t="s">
        <v>118</v>
      </c>
      <c r="B33" s="595"/>
      <c r="C33" s="595"/>
      <c r="D33" s="595"/>
      <c r="E33" s="595"/>
      <c r="F33" s="595"/>
      <c r="G33" s="92"/>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row>
    <row r="34" spans="1:39" x14ac:dyDescent="0.2">
      <c r="A34" s="595"/>
      <c r="B34" s="595"/>
      <c r="C34" s="595"/>
      <c r="D34" s="595"/>
      <c r="E34" s="595"/>
      <c r="F34" s="595"/>
      <c r="G34" s="92"/>
      <c r="H34" s="595"/>
      <c r="I34" s="595"/>
      <c r="J34" s="595"/>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row>
    <row r="35" spans="1:39" x14ac:dyDescent="0.2">
      <c r="A35" s="595"/>
      <c r="B35" s="595"/>
      <c r="C35" s="601"/>
      <c r="D35" s="605"/>
      <c r="E35" s="605"/>
      <c r="F35" s="605"/>
      <c r="G35" s="605"/>
      <c r="H35" s="605"/>
      <c r="I35" s="605"/>
      <c r="J35" s="595"/>
      <c r="K35" s="605"/>
      <c r="L35" s="595" t="s">
        <v>119</v>
      </c>
      <c r="M35" s="605"/>
      <c r="N35" s="605"/>
      <c r="O35" s="605"/>
      <c r="P35" s="605"/>
      <c r="Q35" s="595"/>
      <c r="R35" s="605"/>
      <c r="S35" s="605"/>
      <c r="T35" s="605"/>
      <c r="U35" s="605"/>
      <c r="V35" s="605"/>
      <c r="W35" s="605"/>
      <c r="X35" s="595"/>
      <c r="Y35" s="605"/>
      <c r="Z35" s="605"/>
      <c r="AA35" s="605"/>
      <c r="AB35" s="605"/>
      <c r="AC35" s="605"/>
      <c r="AD35" s="605"/>
      <c r="AE35" s="595"/>
      <c r="AF35" s="595"/>
      <c r="AG35" s="595"/>
      <c r="AH35" s="595"/>
      <c r="AI35" s="595"/>
      <c r="AJ35" s="595"/>
      <c r="AK35" s="595"/>
      <c r="AL35" s="595"/>
      <c r="AM35" s="595"/>
    </row>
    <row r="36" spans="1:39" x14ac:dyDescent="0.2">
      <c r="A36" s="595"/>
      <c r="B36" s="595"/>
      <c r="C36" s="595"/>
      <c r="D36" s="595"/>
      <c r="E36" s="613" t="s">
        <v>120</v>
      </c>
      <c r="F36" s="595"/>
      <c r="G36" s="595"/>
      <c r="H36" s="595"/>
      <c r="I36" s="595"/>
      <c r="J36" s="595"/>
      <c r="K36" s="595"/>
      <c r="L36" s="93" t="s">
        <v>121</v>
      </c>
      <c r="M36" s="595"/>
      <c r="N36" s="595"/>
      <c r="O36" s="595"/>
      <c r="P36" s="595"/>
      <c r="Q36" s="595"/>
      <c r="R36" s="595"/>
      <c r="S36" s="595"/>
      <c r="T36" s="595"/>
      <c r="U36" s="595"/>
      <c r="V36" s="595"/>
      <c r="W36" s="595"/>
      <c r="X36" s="595" t="s">
        <v>122</v>
      </c>
      <c r="Y36" s="595"/>
      <c r="Z36" s="595"/>
      <c r="AA36" s="595"/>
      <c r="AB36" s="595"/>
      <c r="AC36" s="595"/>
      <c r="AD36" s="595"/>
      <c r="AE36" s="595"/>
      <c r="AF36" s="595"/>
      <c r="AG36" s="595"/>
      <c r="AH36" s="595"/>
      <c r="AI36" s="595"/>
      <c r="AJ36" s="595"/>
      <c r="AK36" s="595"/>
      <c r="AL36" s="595"/>
      <c r="AM36" s="595"/>
    </row>
    <row r="37" spans="1:39" x14ac:dyDescent="0.2">
      <c r="A37" s="595"/>
      <c r="B37" s="595" t="s">
        <v>1267</v>
      </c>
      <c r="C37" s="595"/>
      <c r="D37" s="601" t="s">
        <v>123</v>
      </c>
      <c r="E37" s="692">
        <f>I5</f>
        <v>0</v>
      </c>
      <c r="F37" s="692"/>
      <c r="G37" s="692"/>
      <c r="H37" s="692"/>
      <c r="I37" s="692"/>
      <c r="J37" s="692"/>
      <c r="K37" s="595" t="s">
        <v>124</v>
      </c>
      <c r="L37" s="696"/>
      <c r="M37" s="696"/>
      <c r="N37" s="696"/>
      <c r="O37" s="696"/>
      <c r="P37" s="696"/>
      <c r="Q37" s="696"/>
      <c r="R37" s="595"/>
      <c r="S37" s="603"/>
      <c r="T37" s="603" t="s">
        <v>124</v>
      </c>
      <c r="U37" s="603"/>
      <c r="V37" s="595"/>
      <c r="W37" s="605"/>
      <c r="X37" s="691"/>
      <c r="Y37" s="691"/>
      <c r="Z37" s="691"/>
      <c r="AA37" s="691"/>
      <c r="AB37" s="691"/>
      <c r="AC37" s="691"/>
      <c r="AD37" s="595"/>
      <c r="AE37" s="595"/>
      <c r="AF37" s="605"/>
      <c r="AG37" s="605"/>
      <c r="AH37" s="605"/>
      <c r="AI37" s="605"/>
      <c r="AJ37" s="605"/>
      <c r="AK37" s="605"/>
      <c r="AL37" s="595"/>
      <c r="AM37" s="595"/>
    </row>
    <row r="38" spans="1:39" x14ac:dyDescent="0.2">
      <c r="A38" s="595"/>
      <c r="B38" s="595"/>
      <c r="C38" s="595"/>
      <c r="D38" s="601"/>
      <c r="E38" s="605"/>
      <c r="F38" s="605"/>
      <c r="G38" s="605"/>
      <c r="H38" s="605"/>
      <c r="I38" s="605"/>
      <c r="J38" s="605"/>
      <c r="K38" s="595"/>
      <c r="L38" s="605"/>
      <c r="M38" s="605"/>
      <c r="N38" s="605"/>
      <c r="O38" s="605"/>
      <c r="P38" s="605"/>
      <c r="Q38" s="605"/>
      <c r="R38" s="595"/>
      <c r="S38" s="605"/>
      <c r="T38" s="605"/>
      <c r="U38" s="605"/>
      <c r="V38" s="605"/>
      <c r="W38" s="605"/>
      <c r="X38" s="605"/>
      <c r="Y38" s="605"/>
      <c r="Z38" s="595"/>
      <c r="AA38" s="595"/>
      <c r="AB38" s="605"/>
      <c r="AC38" s="605"/>
      <c r="AD38" s="605"/>
      <c r="AE38" s="605"/>
      <c r="AF38" s="605"/>
      <c r="AG38" s="605"/>
      <c r="AH38" s="595"/>
      <c r="AI38" s="595"/>
      <c r="AJ38" s="595"/>
      <c r="AK38" s="595"/>
      <c r="AL38" s="595"/>
      <c r="AM38" s="595"/>
    </row>
    <row r="39" spans="1:39" x14ac:dyDescent="0.2">
      <c r="A39" s="595"/>
      <c r="B39" s="595"/>
      <c r="C39" s="595"/>
      <c r="D39" s="614" t="s">
        <v>125</v>
      </c>
      <c r="E39" s="605"/>
      <c r="F39" s="595"/>
      <c r="G39" s="595"/>
      <c r="H39" s="605"/>
      <c r="I39" s="605"/>
      <c r="J39" s="605"/>
      <c r="K39" s="595"/>
      <c r="L39" s="605"/>
      <c r="M39" s="605"/>
      <c r="N39" s="605"/>
      <c r="O39" s="614"/>
      <c r="P39" s="605"/>
      <c r="Q39" s="605"/>
      <c r="R39" s="595"/>
      <c r="S39" s="595"/>
      <c r="T39" s="595"/>
      <c r="U39" s="595"/>
      <c r="V39" s="614" t="s">
        <v>125</v>
      </c>
      <c r="W39" s="595"/>
      <c r="X39" s="595"/>
      <c r="Y39" s="595"/>
      <c r="Z39" s="595"/>
      <c r="AA39" s="595"/>
      <c r="AB39" s="595"/>
      <c r="AC39" s="595"/>
      <c r="AD39" s="595"/>
      <c r="AE39" s="595"/>
      <c r="AF39" s="595"/>
      <c r="AG39" s="595"/>
      <c r="AH39" s="595"/>
      <c r="AI39" s="595"/>
      <c r="AJ39" s="595"/>
      <c r="AK39" s="595"/>
      <c r="AL39" s="595"/>
      <c r="AM39" s="595"/>
    </row>
    <row r="40" spans="1:39" x14ac:dyDescent="0.2">
      <c r="A40" s="595"/>
      <c r="B40" s="595"/>
      <c r="C40" s="595"/>
      <c r="D40" s="614" t="s">
        <v>126</v>
      </c>
      <c r="E40" s="605"/>
      <c r="F40" s="595"/>
      <c r="G40" s="595"/>
      <c r="H40" s="605"/>
      <c r="I40" s="605"/>
      <c r="J40" s="605"/>
      <c r="K40" s="595"/>
      <c r="L40" s="605"/>
      <c r="M40" s="605"/>
      <c r="N40" s="595"/>
      <c r="O40" s="614"/>
      <c r="P40" s="605"/>
      <c r="Q40" s="605"/>
      <c r="R40" s="595"/>
      <c r="S40" s="595"/>
      <c r="T40" s="595"/>
      <c r="U40" s="595"/>
      <c r="V40" s="614" t="s">
        <v>127</v>
      </c>
      <c r="W40" s="595"/>
      <c r="X40" s="614"/>
      <c r="Y40" s="595"/>
      <c r="Z40" s="595"/>
      <c r="AA40" s="595"/>
      <c r="AB40" s="595"/>
      <c r="AC40" s="595"/>
      <c r="AD40" s="595"/>
      <c r="AE40" s="595"/>
      <c r="AF40" s="595"/>
      <c r="AG40" s="614"/>
      <c r="AH40" s="595"/>
      <c r="AI40" s="595"/>
      <c r="AJ40" s="595"/>
      <c r="AK40" s="595"/>
      <c r="AL40" s="595"/>
      <c r="AM40" s="595"/>
    </row>
    <row r="41" spans="1:39" x14ac:dyDescent="0.2">
      <c r="A41" s="595"/>
      <c r="B41" s="595"/>
      <c r="C41" s="595"/>
      <c r="D41" s="614" t="s">
        <v>1268</v>
      </c>
      <c r="E41" s="605"/>
      <c r="F41" s="595"/>
      <c r="G41" s="595"/>
      <c r="H41" s="605"/>
      <c r="I41" s="605"/>
      <c r="J41" s="605"/>
      <c r="K41" s="595"/>
      <c r="L41" s="605"/>
      <c r="M41" s="605"/>
      <c r="N41" s="614"/>
      <c r="O41" s="614"/>
      <c r="P41" s="605"/>
      <c r="Q41" s="605"/>
      <c r="R41" s="595"/>
      <c r="S41" s="595"/>
      <c r="T41" s="595"/>
      <c r="U41" s="93"/>
      <c r="V41" s="614" t="s">
        <v>1269</v>
      </c>
      <c r="W41" s="93"/>
      <c r="X41" s="595"/>
      <c r="Y41" s="595"/>
      <c r="Z41" s="595"/>
      <c r="AA41" s="595"/>
      <c r="AB41" s="595"/>
      <c r="AC41" s="595"/>
      <c r="AD41" s="93"/>
      <c r="AE41" s="595"/>
      <c r="AF41" s="595"/>
      <c r="AG41" s="595"/>
      <c r="AH41" s="595"/>
      <c r="AI41" s="595"/>
      <c r="AJ41" s="595"/>
      <c r="AK41" s="595"/>
      <c r="AL41" s="595"/>
      <c r="AM41" s="595"/>
    </row>
    <row r="42" spans="1:39" x14ac:dyDescent="0.2">
      <c r="A42" s="595"/>
      <c r="B42" s="595"/>
      <c r="C42" s="595"/>
      <c r="D42" s="601"/>
      <c r="E42" s="595" t="s">
        <v>124</v>
      </c>
      <c r="F42" s="696"/>
      <c r="G42" s="696"/>
      <c r="H42" s="696"/>
      <c r="I42" s="696"/>
      <c r="J42" s="696"/>
      <c r="K42" s="696"/>
      <c r="L42" s="595"/>
      <c r="M42" s="595"/>
      <c r="N42" s="595"/>
      <c r="O42" s="615"/>
      <c r="P42" s="615"/>
      <c r="Q42" s="615"/>
      <c r="R42" s="595"/>
      <c r="S42" s="615"/>
      <c r="T42" s="595" t="s">
        <v>128</v>
      </c>
      <c r="U42" s="603"/>
      <c r="V42" s="595"/>
      <c r="W42" s="595"/>
      <c r="X42" s="691"/>
      <c r="Y42" s="691"/>
      <c r="Z42" s="691"/>
      <c r="AA42" s="691"/>
      <c r="AB42" s="691"/>
      <c r="AC42" s="691"/>
      <c r="AD42" s="595"/>
      <c r="AE42" s="595"/>
      <c r="AF42" s="595"/>
      <c r="AG42" s="616"/>
      <c r="AH42" s="616"/>
      <c r="AI42" s="616"/>
      <c r="AJ42" s="616"/>
      <c r="AK42" s="616"/>
      <c r="AL42" s="616"/>
      <c r="AM42" s="595"/>
    </row>
    <row r="43" spans="1:39" x14ac:dyDescent="0.2">
      <c r="A43" s="595"/>
      <c r="B43" s="595"/>
      <c r="C43" s="595"/>
      <c r="D43" s="614"/>
      <c r="E43" s="605"/>
      <c r="F43" s="595"/>
      <c r="G43" s="595"/>
      <c r="H43" s="605"/>
      <c r="I43" s="605"/>
      <c r="J43" s="605"/>
      <c r="K43" s="595"/>
      <c r="L43" s="605"/>
      <c r="M43" s="605"/>
      <c r="N43" s="605"/>
      <c r="O43" s="595"/>
      <c r="P43" s="605"/>
      <c r="Q43" s="605"/>
      <c r="R43" s="595"/>
      <c r="S43" s="595"/>
      <c r="T43" s="595"/>
      <c r="U43" s="595"/>
      <c r="V43" s="595"/>
      <c r="W43" s="595"/>
      <c r="X43" s="595"/>
      <c r="Y43" s="595"/>
      <c r="Z43" s="595"/>
      <c r="AA43" s="595"/>
      <c r="AB43" s="595"/>
      <c r="AC43" s="595"/>
      <c r="AD43" s="595"/>
      <c r="AE43" s="595"/>
      <c r="AF43" s="595"/>
      <c r="AG43" s="595"/>
      <c r="AH43" s="595"/>
      <c r="AI43" s="595"/>
      <c r="AJ43" s="595"/>
      <c r="AK43" s="595"/>
      <c r="AL43" s="595"/>
      <c r="AM43" s="595"/>
    </row>
    <row r="44" spans="1:39" x14ac:dyDescent="0.2">
      <c r="A44" s="595"/>
      <c r="B44" s="595"/>
      <c r="C44" s="595"/>
      <c r="D44" s="614"/>
      <c r="E44" s="605"/>
      <c r="F44" s="595"/>
      <c r="G44" s="595"/>
      <c r="H44" s="605"/>
      <c r="I44" s="605"/>
      <c r="J44" s="605"/>
      <c r="K44" s="595"/>
      <c r="L44" s="605"/>
      <c r="M44" s="605"/>
      <c r="N44" s="595"/>
      <c r="O44" s="595" t="s">
        <v>129</v>
      </c>
      <c r="P44" s="605"/>
      <c r="Q44" s="605"/>
      <c r="R44" s="595"/>
      <c r="S44" s="595"/>
      <c r="T44" s="595"/>
      <c r="U44" s="595"/>
      <c r="V44" s="595"/>
      <c r="W44" s="595"/>
      <c r="X44" s="614" t="s">
        <v>130</v>
      </c>
      <c r="Y44" s="595"/>
      <c r="Z44" s="595"/>
      <c r="AA44" s="595"/>
      <c r="AB44" s="595"/>
      <c r="AC44" s="595"/>
      <c r="AD44" s="595"/>
      <c r="AE44" s="595"/>
      <c r="AF44" s="595"/>
      <c r="AG44" s="595"/>
      <c r="AH44" s="595"/>
      <c r="AI44" s="595"/>
      <c r="AJ44" s="595"/>
      <c r="AK44" s="595"/>
      <c r="AL44" s="595"/>
      <c r="AM44" s="595"/>
    </row>
    <row r="45" spans="1:39" x14ac:dyDescent="0.2">
      <c r="A45" s="595"/>
      <c r="B45" s="595"/>
      <c r="C45" s="595"/>
      <c r="D45" s="614"/>
      <c r="E45" s="605"/>
      <c r="F45" s="595"/>
      <c r="G45" s="595"/>
      <c r="H45" s="605"/>
      <c r="I45" s="605"/>
      <c r="J45" s="605"/>
      <c r="K45" s="595"/>
      <c r="L45" s="605"/>
      <c r="M45" s="605"/>
      <c r="N45" s="614"/>
      <c r="O45" s="614" t="s">
        <v>131</v>
      </c>
      <c r="P45" s="605"/>
      <c r="Q45" s="605"/>
      <c r="R45" s="595"/>
      <c r="S45" s="595"/>
      <c r="T45" s="595"/>
      <c r="U45" s="93"/>
      <c r="V45" s="595"/>
      <c r="W45" s="595"/>
      <c r="X45" s="595" t="s">
        <v>132</v>
      </c>
      <c r="Y45" s="595"/>
      <c r="Z45" s="595"/>
      <c r="AA45" s="595"/>
      <c r="AB45" s="595"/>
      <c r="AC45" s="595"/>
      <c r="AD45" s="595"/>
      <c r="AE45" s="595"/>
      <c r="AF45" s="595"/>
      <c r="AG45" s="595"/>
      <c r="AH45" s="595"/>
      <c r="AI45" s="595"/>
      <c r="AJ45" s="595"/>
      <c r="AK45" s="595"/>
      <c r="AL45" s="595"/>
      <c r="AM45" s="595"/>
    </row>
    <row r="46" spans="1:39" x14ac:dyDescent="0.2">
      <c r="A46" s="595"/>
      <c r="B46" s="595"/>
      <c r="C46" s="595"/>
      <c r="D46" s="601"/>
      <c r="E46" s="595"/>
      <c r="F46" s="695"/>
      <c r="G46" s="695"/>
      <c r="H46" s="695"/>
      <c r="I46" s="695"/>
      <c r="J46" s="695"/>
      <c r="K46" s="695"/>
      <c r="L46" s="595"/>
      <c r="M46" s="595"/>
      <c r="N46" s="595" t="s">
        <v>124</v>
      </c>
      <c r="O46" s="696"/>
      <c r="P46" s="696"/>
      <c r="Q46" s="696"/>
      <c r="R46" s="696"/>
      <c r="S46" s="696"/>
      <c r="T46" s="696"/>
      <c r="U46" s="603"/>
      <c r="V46" s="595" t="s">
        <v>109</v>
      </c>
      <c r="W46" s="595"/>
      <c r="X46" s="691"/>
      <c r="Y46" s="691"/>
      <c r="Z46" s="691"/>
      <c r="AA46" s="691"/>
      <c r="AB46" s="691"/>
      <c r="AC46" s="691"/>
      <c r="AD46" s="595" t="s">
        <v>133</v>
      </c>
      <c r="AE46" s="595"/>
      <c r="AF46" s="595" t="s">
        <v>134</v>
      </c>
      <c r="AG46" s="605"/>
      <c r="AH46" s="605"/>
      <c r="AI46" s="605"/>
      <c r="AJ46" s="595"/>
      <c r="AK46" s="595"/>
      <c r="AL46" s="595"/>
      <c r="AM46" s="595"/>
    </row>
    <row r="47" spans="1:39" x14ac:dyDescent="0.2">
      <c r="A47" s="595"/>
      <c r="B47" s="595"/>
      <c r="C47" s="595"/>
      <c r="D47" s="601"/>
      <c r="E47" s="605"/>
      <c r="F47" s="605"/>
      <c r="G47" s="605"/>
      <c r="H47" s="605"/>
      <c r="I47" s="605"/>
      <c r="J47" s="605"/>
      <c r="K47" s="595"/>
      <c r="L47" s="605"/>
      <c r="M47" s="605"/>
      <c r="N47" s="605"/>
      <c r="O47" s="605"/>
      <c r="P47" s="605"/>
      <c r="Q47" s="605"/>
      <c r="R47" s="595"/>
      <c r="S47" s="605"/>
      <c r="T47" s="605"/>
      <c r="U47" s="605"/>
      <c r="V47" s="605"/>
      <c r="W47" s="605"/>
      <c r="X47" s="605"/>
      <c r="Y47" s="605"/>
      <c r="Z47" s="595"/>
      <c r="AA47" s="595"/>
      <c r="AB47" s="605"/>
      <c r="AC47" s="605"/>
      <c r="AD47" s="605"/>
      <c r="AE47" s="605"/>
      <c r="AF47" s="605"/>
      <c r="AG47" s="605"/>
      <c r="AH47" s="595"/>
      <c r="AI47" s="595"/>
      <c r="AJ47" s="595"/>
      <c r="AK47" s="595"/>
      <c r="AL47" s="595"/>
      <c r="AM47" s="595"/>
    </row>
    <row r="48" spans="1:39" x14ac:dyDescent="0.2">
      <c r="A48" s="595"/>
      <c r="B48" s="595"/>
      <c r="C48" s="595"/>
      <c r="D48" s="601"/>
      <c r="E48" s="605"/>
      <c r="F48" s="605"/>
      <c r="G48" s="605"/>
      <c r="H48" s="605"/>
      <c r="I48" s="605"/>
      <c r="J48" s="595" t="s">
        <v>135</v>
      </c>
      <c r="K48" s="595"/>
      <c r="L48" s="605"/>
      <c r="M48" s="605"/>
      <c r="N48" s="605"/>
      <c r="O48" s="605"/>
      <c r="P48" s="605"/>
      <c r="Q48" s="605"/>
      <c r="R48" s="595"/>
      <c r="S48" s="605"/>
      <c r="T48" s="605"/>
      <c r="U48" s="605"/>
      <c r="V48" s="605"/>
      <c r="W48" s="605"/>
      <c r="X48" s="605"/>
      <c r="Y48" s="605"/>
      <c r="Z48" s="595"/>
      <c r="AA48" s="595"/>
      <c r="AB48" s="605"/>
      <c r="AC48" s="605"/>
      <c r="AD48" s="605"/>
      <c r="AE48" s="605"/>
      <c r="AF48" s="605"/>
      <c r="AG48" s="605"/>
      <c r="AH48" s="595"/>
      <c r="AI48" s="595"/>
      <c r="AJ48" s="595"/>
      <c r="AK48" s="595"/>
      <c r="AL48" s="595"/>
      <c r="AM48" s="595"/>
    </row>
    <row r="49" spans="1:39" x14ac:dyDescent="0.2">
      <c r="A49" s="595"/>
      <c r="B49" s="595"/>
      <c r="C49" s="595"/>
      <c r="D49" s="595"/>
      <c r="E49" s="595"/>
      <c r="F49" s="595"/>
      <c r="G49" s="595"/>
      <c r="H49" s="595"/>
      <c r="I49" s="595"/>
      <c r="J49" s="93" t="s">
        <v>136</v>
      </c>
      <c r="K49" s="595"/>
      <c r="L49" s="595"/>
      <c r="M49" s="595"/>
      <c r="N49" s="595"/>
      <c r="O49" s="595"/>
      <c r="P49" s="595"/>
      <c r="Q49" s="595"/>
      <c r="R49" s="595"/>
      <c r="S49" s="595"/>
      <c r="T49" s="595"/>
      <c r="U49" s="595"/>
      <c r="V49" s="595"/>
      <c r="W49" s="595"/>
      <c r="X49" s="614" t="s">
        <v>130</v>
      </c>
      <c r="Y49" s="595"/>
      <c r="Z49" s="595"/>
      <c r="AA49" s="595"/>
      <c r="AB49" s="595"/>
      <c r="AC49" s="595"/>
      <c r="AD49" s="595"/>
      <c r="AE49" s="595"/>
      <c r="AF49" s="595"/>
      <c r="AG49" s="595"/>
      <c r="AH49" s="595"/>
      <c r="AI49" s="595"/>
      <c r="AJ49" s="595"/>
      <c r="AK49" s="595"/>
      <c r="AL49" s="595"/>
      <c r="AM49" s="595"/>
    </row>
    <row r="50" spans="1:39" x14ac:dyDescent="0.2">
      <c r="A50" s="595"/>
      <c r="B50" s="595"/>
      <c r="C50" s="595"/>
      <c r="D50" s="93"/>
      <c r="E50" s="93"/>
      <c r="F50" s="93"/>
      <c r="G50" s="93"/>
      <c r="H50" s="93"/>
      <c r="I50" s="595"/>
      <c r="J50" s="93" t="s">
        <v>137</v>
      </c>
      <c r="K50" s="595"/>
      <c r="L50" s="595"/>
      <c r="M50" s="595"/>
      <c r="N50" s="595"/>
      <c r="O50" s="595"/>
      <c r="P50" s="595"/>
      <c r="Q50" s="595"/>
      <c r="R50" s="595"/>
      <c r="S50" s="605"/>
      <c r="T50" s="605"/>
      <c r="U50" s="595"/>
      <c r="V50" s="595"/>
      <c r="W50" s="595"/>
      <c r="X50" s="595" t="s">
        <v>132</v>
      </c>
      <c r="Y50" s="595"/>
      <c r="Z50" s="595"/>
      <c r="AA50" s="595"/>
      <c r="AB50" s="595"/>
      <c r="AC50" s="595"/>
      <c r="AD50" s="595"/>
      <c r="AE50" s="595"/>
      <c r="AF50" s="595"/>
      <c r="AG50" s="595"/>
      <c r="AH50" s="595"/>
      <c r="AI50" s="595"/>
      <c r="AJ50" s="595"/>
      <c r="AK50" s="595"/>
      <c r="AL50" s="595"/>
      <c r="AM50" s="595"/>
    </row>
    <row r="51" spans="1:39" x14ac:dyDescent="0.2">
      <c r="A51" s="595"/>
      <c r="B51" s="595"/>
      <c r="C51" s="595"/>
      <c r="D51" s="595"/>
      <c r="E51" s="595"/>
      <c r="F51" s="595"/>
      <c r="G51" s="595"/>
      <c r="H51" s="595" t="s">
        <v>109</v>
      </c>
      <c r="I51" s="595"/>
      <c r="J51" s="595"/>
      <c r="K51" s="691"/>
      <c r="L51" s="691"/>
      <c r="M51" s="691"/>
      <c r="N51" s="691"/>
      <c r="O51" s="691"/>
      <c r="P51" s="691"/>
      <c r="Q51" s="617"/>
      <c r="R51" s="617"/>
      <c r="S51" s="603"/>
      <c r="T51" s="595"/>
      <c r="U51" s="603"/>
      <c r="V51" s="603" t="s">
        <v>124</v>
      </c>
      <c r="W51" s="595"/>
      <c r="X51" s="691"/>
      <c r="Y51" s="691"/>
      <c r="Z51" s="691"/>
      <c r="AA51" s="691"/>
      <c r="AB51" s="691"/>
      <c r="AC51" s="691"/>
      <c r="AD51" s="595"/>
      <c r="AE51" s="595"/>
      <c r="AF51" s="595"/>
      <c r="AG51" s="595"/>
      <c r="AH51" s="595"/>
      <c r="AI51" s="595"/>
      <c r="AJ51" s="595"/>
      <c r="AK51" s="595"/>
      <c r="AL51" s="595"/>
      <c r="AM51" s="595"/>
    </row>
    <row r="52" spans="1:39" x14ac:dyDescent="0.2">
      <c r="A52" s="595"/>
      <c r="B52" s="595"/>
      <c r="C52" s="601"/>
      <c r="D52" s="605"/>
      <c r="E52" s="605"/>
      <c r="F52" s="605"/>
      <c r="G52" s="605"/>
      <c r="H52" s="605"/>
      <c r="I52" s="605"/>
      <c r="J52" s="595"/>
      <c r="K52" s="605"/>
      <c r="L52" s="605"/>
      <c r="M52" s="605"/>
      <c r="N52" s="605"/>
      <c r="O52" s="605"/>
      <c r="P52" s="605"/>
      <c r="Q52" s="595"/>
      <c r="R52" s="595"/>
      <c r="S52" s="605"/>
      <c r="T52" s="605"/>
      <c r="U52" s="605"/>
      <c r="V52" s="605"/>
      <c r="W52" s="605"/>
      <c r="X52" s="595"/>
      <c r="Y52" s="605"/>
      <c r="Z52" s="605"/>
      <c r="AA52" s="595"/>
      <c r="AB52" s="605"/>
      <c r="AC52" s="605"/>
      <c r="AD52" s="605"/>
      <c r="AE52" s="595"/>
      <c r="AF52" s="595"/>
      <c r="AG52" s="595"/>
      <c r="AH52" s="595"/>
      <c r="AI52" s="595"/>
      <c r="AJ52" s="595"/>
      <c r="AK52" s="595"/>
      <c r="AL52" s="595"/>
      <c r="AM52" s="595"/>
    </row>
    <row r="53" spans="1:39" x14ac:dyDescent="0.2">
      <c r="A53" s="595"/>
      <c r="B53" s="595"/>
      <c r="C53" s="601"/>
      <c r="D53" s="605"/>
      <c r="E53" s="605"/>
      <c r="F53" s="605"/>
      <c r="G53" s="605"/>
      <c r="H53" s="605"/>
      <c r="I53" s="605"/>
      <c r="J53" s="595"/>
      <c r="K53" s="605"/>
      <c r="L53" s="605"/>
      <c r="M53" s="605"/>
      <c r="N53" s="605"/>
      <c r="O53" s="605"/>
      <c r="P53" s="605"/>
      <c r="Q53" s="595"/>
      <c r="R53" s="595"/>
      <c r="S53" s="605"/>
      <c r="T53" s="605"/>
      <c r="U53" s="605"/>
      <c r="V53" s="605"/>
      <c r="W53" s="605"/>
      <c r="X53" s="595"/>
      <c r="Y53" s="605"/>
      <c r="Z53" s="605"/>
      <c r="AA53" s="595" t="s">
        <v>93</v>
      </c>
      <c r="AB53" s="692">
        <f>ROUND((E37-L37-X37-F42+X42-O46+X46)*1.3333,)+K51-X51</f>
        <v>0</v>
      </c>
      <c r="AC53" s="692"/>
      <c r="AD53" s="692"/>
      <c r="AE53" s="692"/>
      <c r="AF53" s="692"/>
      <c r="AG53" s="692"/>
      <c r="AH53" s="595" t="s">
        <v>92</v>
      </c>
      <c r="AI53" s="595"/>
      <c r="AJ53" s="595" t="s">
        <v>138</v>
      </c>
      <c r="AK53" s="595"/>
      <c r="AL53" s="595"/>
      <c r="AM53" s="595"/>
    </row>
    <row r="54" spans="1:39" x14ac:dyDescent="0.2">
      <c r="A54" s="595"/>
      <c r="B54" s="595"/>
      <c r="C54" s="601"/>
      <c r="D54" s="605"/>
      <c r="E54" s="605"/>
      <c r="F54" s="605"/>
      <c r="G54" s="605"/>
      <c r="H54" s="605"/>
      <c r="I54" s="605"/>
      <c r="J54" s="595"/>
      <c r="K54" s="605"/>
      <c r="L54" s="595" t="s">
        <v>119</v>
      </c>
      <c r="M54" s="605"/>
      <c r="N54" s="605"/>
      <c r="O54" s="605"/>
      <c r="P54" s="605"/>
      <c r="Q54" s="595"/>
      <c r="R54" s="605"/>
      <c r="S54" s="605"/>
      <c r="T54" s="605"/>
      <c r="U54" s="605"/>
      <c r="V54" s="605"/>
      <c r="W54" s="605"/>
      <c r="X54" s="595"/>
      <c r="Y54" s="605"/>
      <c r="Z54" s="605"/>
      <c r="AA54" s="605"/>
      <c r="AB54" s="605"/>
      <c r="AC54" s="605"/>
      <c r="AD54" s="605"/>
      <c r="AE54" s="595"/>
      <c r="AF54" s="595"/>
      <c r="AG54" s="595"/>
      <c r="AH54" s="595"/>
      <c r="AI54" s="595"/>
      <c r="AJ54" s="595"/>
      <c r="AK54" s="595"/>
      <c r="AL54" s="595"/>
      <c r="AM54" s="595"/>
    </row>
    <row r="55" spans="1:39" x14ac:dyDescent="0.2">
      <c r="A55" s="595"/>
      <c r="B55" s="595"/>
      <c r="C55" s="595"/>
      <c r="D55" s="595"/>
      <c r="E55" s="613" t="s">
        <v>120</v>
      </c>
      <c r="F55" s="595"/>
      <c r="G55" s="595"/>
      <c r="H55" s="595"/>
      <c r="I55" s="595"/>
      <c r="J55" s="595"/>
      <c r="K55" s="595"/>
      <c r="L55" s="93" t="s">
        <v>121</v>
      </c>
      <c r="M55" s="595"/>
      <c r="N55" s="595"/>
      <c r="O55" s="595"/>
      <c r="P55" s="595"/>
      <c r="Q55" s="595"/>
      <c r="R55" s="595"/>
      <c r="S55" s="595"/>
      <c r="T55" s="595"/>
      <c r="U55" s="595"/>
      <c r="V55" s="595"/>
      <c r="W55" s="595"/>
      <c r="X55" s="595" t="s">
        <v>122</v>
      </c>
      <c r="Y55" s="595"/>
      <c r="Z55" s="595"/>
      <c r="AA55" s="595"/>
      <c r="AB55" s="595"/>
      <c r="AC55" s="595"/>
      <c r="AD55" s="595"/>
      <c r="AE55" s="595"/>
      <c r="AF55" s="595"/>
      <c r="AG55" s="595"/>
      <c r="AH55" s="595"/>
      <c r="AI55" s="595"/>
      <c r="AJ55" s="595"/>
      <c r="AK55" s="595"/>
      <c r="AL55" s="595"/>
      <c r="AM55" s="595"/>
    </row>
    <row r="56" spans="1:39" x14ac:dyDescent="0.2">
      <c r="A56" s="595"/>
      <c r="B56" s="595" t="s">
        <v>1270</v>
      </c>
      <c r="C56" s="595"/>
      <c r="D56" s="601" t="s">
        <v>123</v>
      </c>
      <c r="E56" s="692">
        <f>I8</f>
        <v>0</v>
      </c>
      <c r="F56" s="692"/>
      <c r="G56" s="692"/>
      <c r="H56" s="692"/>
      <c r="I56" s="692"/>
      <c r="J56" s="692"/>
      <c r="K56" s="595" t="s">
        <v>124</v>
      </c>
      <c r="L56" s="696"/>
      <c r="M56" s="696"/>
      <c r="N56" s="696"/>
      <c r="O56" s="696"/>
      <c r="P56" s="696"/>
      <c r="Q56" s="696"/>
      <c r="R56" s="595"/>
      <c r="S56" s="603"/>
      <c r="T56" s="603" t="s">
        <v>124</v>
      </c>
      <c r="U56" s="603"/>
      <c r="V56" s="595"/>
      <c r="W56" s="605"/>
      <c r="X56" s="691"/>
      <c r="Y56" s="691"/>
      <c r="Z56" s="691"/>
      <c r="AA56" s="691"/>
      <c r="AB56" s="691"/>
      <c r="AC56" s="691"/>
      <c r="AD56" s="595"/>
      <c r="AE56" s="595"/>
      <c r="AF56" s="605"/>
      <c r="AG56" s="605"/>
      <c r="AH56" s="605"/>
      <c r="AI56" s="605"/>
      <c r="AJ56" s="605"/>
      <c r="AK56" s="605"/>
      <c r="AL56" s="595"/>
      <c r="AM56" s="595"/>
    </row>
    <row r="57" spans="1:39" x14ac:dyDescent="0.2">
      <c r="A57" s="595"/>
      <c r="B57" s="595"/>
      <c r="C57" s="595"/>
      <c r="D57" s="601"/>
      <c r="E57" s="605"/>
      <c r="F57" s="605"/>
      <c r="G57" s="605"/>
      <c r="H57" s="605"/>
      <c r="I57" s="605"/>
      <c r="J57" s="605"/>
      <c r="K57" s="595"/>
      <c r="L57" s="605"/>
      <c r="M57" s="605"/>
      <c r="N57" s="605"/>
      <c r="O57" s="605"/>
      <c r="P57" s="605"/>
      <c r="Q57" s="605"/>
      <c r="R57" s="595"/>
      <c r="S57" s="605"/>
      <c r="T57" s="605"/>
      <c r="U57" s="605"/>
      <c r="V57" s="605"/>
      <c r="W57" s="605"/>
      <c r="X57" s="605"/>
      <c r="Y57" s="605"/>
      <c r="Z57" s="595"/>
      <c r="AA57" s="595"/>
      <c r="AB57" s="605"/>
      <c r="AC57" s="605"/>
      <c r="AD57" s="605"/>
      <c r="AE57" s="605"/>
      <c r="AF57" s="605"/>
      <c r="AG57" s="605"/>
      <c r="AH57" s="595"/>
      <c r="AI57" s="595"/>
      <c r="AJ57" s="595"/>
      <c r="AK57" s="595"/>
      <c r="AL57" s="595"/>
      <c r="AM57" s="595"/>
    </row>
    <row r="58" spans="1:39" x14ac:dyDescent="0.2">
      <c r="A58" s="595"/>
      <c r="B58" s="595"/>
      <c r="C58" s="595"/>
      <c r="D58" s="614" t="s">
        <v>125</v>
      </c>
      <c r="E58" s="605"/>
      <c r="F58" s="595"/>
      <c r="G58" s="595"/>
      <c r="H58" s="605"/>
      <c r="I58" s="605"/>
      <c r="J58" s="605"/>
      <c r="K58" s="595"/>
      <c r="L58" s="605"/>
      <c r="M58" s="605"/>
      <c r="N58" s="605"/>
      <c r="O58" s="614"/>
      <c r="P58" s="605"/>
      <c r="Q58" s="605"/>
      <c r="R58" s="595"/>
      <c r="S58" s="595"/>
      <c r="T58" s="595"/>
      <c r="U58" s="595"/>
      <c r="V58" s="614" t="s">
        <v>125</v>
      </c>
      <c r="W58" s="595"/>
      <c r="X58" s="595"/>
      <c r="Y58" s="595"/>
      <c r="Z58" s="595"/>
      <c r="AA58" s="595"/>
      <c r="AB58" s="595"/>
      <c r="AC58" s="595"/>
      <c r="AD58" s="595"/>
      <c r="AE58" s="595"/>
      <c r="AF58" s="595"/>
      <c r="AG58" s="595"/>
      <c r="AH58" s="595"/>
      <c r="AI58" s="595"/>
      <c r="AJ58" s="595"/>
      <c r="AK58" s="595"/>
      <c r="AL58" s="595"/>
      <c r="AM58" s="595"/>
    </row>
    <row r="59" spans="1:39" x14ac:dyDescent="0.2">
      <c r="A59" s="595"/>
      <c r="B59" s="595"/>
      <c r="C59" s="595"/>
      <c r="D59" s="614" t="s">
        <v>126</v>
      </c>
      <c r="E59" s="605"/>
      <c r="F59" s="595"/>
      <c r="G59" s="595"/>
      <c r="H59" s="605"/>
      <c r="I59" s="605"/>
      <c r="J59" s="605"/>
      <c r="K59" s="595"/>
      <c r="L59" s="605"/>
      <c r="M59" s="605"/>
      <c r="N59" s="595"/>
      <c r="O59" s="614"/>
      <c r="P59" s="605"/>
      <c r="Q59" s="605"/>
      <c r="R59" s="595"/>
      <c r="S59" s="595"/>
      <c r="T59" s="595"/>
      <c r="U59" s="595"/>
      <c r="V59" s="614" t="s">
        <v>127</v>
      </c>
      <c r="W59" s="595"/>
      <c r="X59" s="614"/>
      <c r="Y59" s="595"/>
      <c r="Z59" s="595"/>
      <c r="AA59" s="595"/>
      <c r="AB59" s="595"/>
      <c r="AC59" s="595"/>
      <c r="AD59" s="595"/>
      <c r="AE59" s="595"/>
      <c r="AF59" s="595"/>
      <c r="AG59" s="614"/>
      <c r="AH59" s="595"/>
      <c r="AI59" s="595"/>
      <c r="AJ59" s="595"/>
      <c r="AK59" s="595"/>
      <c r="AL59" s="595"/>
      <c r="AM59" s="595"/>
    </row>
    <row r="60" spans="1:39" x14ac:dyDescent="0.2">
      <c r="A60" s="595"/>
      <c r="B60" s="595"/>
      <c r="C60" s="595"/>
      <c r="D60" s="614" t="s">
        <v>1271</v>
      </c>
      <c r="E60" s="605"/>
      <c r="F60" s="595"/>
      <c r="G60" s="595"/>
      <c r="H60" s="605"/>
      <c r="I60" s="605"/>
      <c r="J60" s="605"/>
      <c r="K60" s="595"/>
      <c r="L60" s="605"/>
      <c r="M60" s="605"/>
      <c r="N60" s="614"/>
      <c r="O60" s="614"/>
      <c r="P60" s="605"/>
      <c r="Q60" s="605"/>
      <c r="R60" s="595"/>
      <c r="S60" s="595"/>
      <c r="T60" s="595"/>
      <c r="U60" s="93"/>
      <c r="V60" s="614" t="s">
        <v>1272</v>
      </c>
      <c r="W60" s="93"/>
      <c r="X60" s="595"/>
      <c r="Y60" s="595"/>
      <c r="Z60" s="595"/>
      <c r="AA60" s="595"/>
      <c r="AB60" s="595"/>
      <c r="AC60" s="595"/>
      <c r="AD60" s="93"/>
      <c r="AE60" s="595"/>
      <c r="AF60" s="595"/>
      <c r="AG60" s="595"/>
      <c r="AH60" s="595"/>
      <c r="AI60" s="595"/>
      <c r="AJ60" s="595"/>
      <c r="AK60" s="595"/>
      <c r="AL60" s="595"/>
      <c r="AM60" s="595"/>
    </row>
    <row r="61" spans="1:39" x14ac:dyDescent="0.2">
      <c r="A61" s="595"/>
      <c r="B61" s="595"/>
      <c r="C61" s="595"/>
      <c r="D61" s="601"/>
      <c r="E61" s="595" t="s">
        <v>124</v>
      </c>
      <c r="F61" s="696"/>
      <c r="G61" s="696"/>
      <c r="H61" s="696"/>
      <c r="I61" s="696"/>
      <c r="J61" s="696"/>
      <c r="K61" s="696"/>
      <c r="L61" s="595"/>
      <c r="M61" s="595"/>
      <c r="N61" s="595"/>
      <c r="O61" s="615"/>
      <c r="P61" s="615"/>
      <c r="Q61" s="615"/>
      <c r="R61" s="595"/>
      <c r="S61" s="615"/>
      <c r="T61" s="595" t="s">
        <v>128</v>
      </c>
      <c r="U61" s="603"/>
      <c r="V61" s="595"/>
      <c r="W61" s="595"/>
      <c r="X61" s="691"/>
      <c r="Y61" s="691"/>
      <c r="Z61" s="691"/>
      <c r="AA61" s="691"/>
      <c r="AB61" s="691"/>
      <c r="AC61" s="691"/>
      <c r="AD61" s="595"/>
      <c r="AE61" s="595"/>
      <c r="AF61" s="595"/>
      <c r="AG61" s="616"/>
      <c r="AH61" s="616"/>
      <c r="AI61" s="616"/>
      <c r="AJ61" s="616"/>
      <c r="AK61" s="616"/>
      <c r="AL61" s="616"/>
      <c r="AM61" s="595"/>
    </row>
    <row r="62" spans="1:39" x14ac:dyDescent="0.2">
      <c r="A62" s="595"/>
      <c r="B62" s="595"/>
      <c r="C62" s="595"/>
      <c r="D62" s="614"/>
      <c r="E62" s="605"/>
      <c r="F62" s="595"/>
      <c r="G62" s="595"/>
      <c r="H62" s="605"/>
      <c r="I62" s="605"/>
      <c r="J62" s="605"/>
      <c r="K62" s="595"/>
      <c r="L62" s="605"/>
      <c r="M62" s="605"/>
      <c r="N62" s="605"/>
      <c r="O62" s="595"/>
      <c r="P62" s="605"/>
      <c r="Q62" s="605"/>
      <c r="R62" s="595"/>
      <c r="S62" s="595"/>
      <c r="T62" s="595"/>
      <c r="U62" s="595"/>
      <c r="V62" s="595"/>
      <c r="W62" s="595"/>
      <c r="X62" s="595"/>
      <c r="Y62" s="595"/>
      <c r="Z62" s="595"/>
      <c r="AA62" s="595"/>
      <c r="AB62" s="595"/>
      <c r="AC62" s="595"/>
      <c r="AD62" s="595"/>
      <c r="AE62" s="595"/>
      <c r="AF62" s="595"/>
      <c r="AG62" s="595"/>
      <c r="AH62" s="595"/>
      <c r="AI62" s="595"/>
      <c r="AJ62" s="595"/>
      <c r="AK62" s="595"/>
      <c r="AL62" s="595"/>
      <c r="AM62" s="595"/>
    </row>
    <row r="63" spans="1:39" x14ac:dyDescent="0.2">
      <c r="A63" s="595"/>
      <c r="B63" s="595"/>
      <c r="C63" s="595"/>
      <c r="D63" s="614"/>
      <c r="E63" s="605"/>
      <c r="F63" s="595"/>
      <c r="G63" s="595"/>
      <c r="H63" s="605"/>
      <c r="I63" s="605"/>
      <c r="J63" s="605"/>
      <c r="K63" s="595"/>
      <c r="L63" s="605"/>
      <c r="M63" s="605"/>
      <c r="N63" s="595"/>
      <c r="O63" s="595" t="s">
        <v>129</v>
      </c>
      <c r="P63" s="605"/>
      <c r="Q63" s="605"/>
      <c r="R63" s="595"/>
      <c r="S63" s="595"/>
      <c r="T63" s="595"/>
      <c r="U63" s="595"/>
      <c r="V63" s="595"/>
      <c r="W63" s="595"/>
      <c r="X63" s="614" t="s">
        <v>130</v>
      </c>
      <c r="Y63" s="595"/>
      <c r="Z63" s="595"/>
      <c r="AA63" s="595"/>
      <c r="AB63" s="595"/>
      <c r="AC63" s="595"/>
      <c r="AD63" s="595"/>
      <c r="AE63" s="595"/>
      <c r="AF63" s="595"/>
      <c r="AG63" s="595"/>
      <c r="AH63" s="595"/>
      <c r="AI63" s="595"/>
      <c r="AJ63" s="595"/>
      <c r="AK63" s="595"/>
      <c r="AL63" s="595"/>
      <c r="AM63" s="595"/>
    </row>
    <row r="64" spans="1:39" x14ac:dyDescent="0.2">
      <c r="A64" s="595"/>
      <c r="B64" s="595"/>
      <c r="C64" s="595"/>
      <c r="D64" s="614"/>
      <c r="E64" s="605"/>
      <c r="F64" s="595"/>
      <c r="G64" s="595"/>
      <c r="H64" s="605"/>
      <c r="I64" s="605"/>
      <c r="J64" s="605"/>
      <c r="K64" s="595"/>
      <c r="L64" s="605"/>
      <c r="M64" s="605"/>
      <c r="N64" s="614"/>
      <c r="O64" s="614" t="s">
        <v>131</v>
      </c>
      <c r="P64" s="605"/>
      <c r="Q64" s="605"/>
      <c r="R64" s="595"/>
      <c r="S64" s="595"/>
      <c r="T64" s="595"/>
      <c r="U64" s="93"/>
      <c r="V64" s="595"/>
      <c r="W64" s="595"/>
      <c r="X64" s="595" t="s">
        <v>132</v>
      </c>
      <c r="Y64" s="595"/>
      <c r="Z64" s="595"/>
      <c r="AA64" s="595"/>
      <c r="AB64" s="595"/>
      <c r="AC64" s="595"/>
      <c r="AD64" s="595"/>
      <c r="AE64" s="595"/>
      <c r="AF64" s="595"/>
      <c r="AG64" s="595"/>
      <c r="AH64" s="595"/>
      <c r="AI64" s="595"/>
      <c r="AJ64" s="595"/>
      <c r="AK64" s="595"/>
      <c r="AL64" s="595"/>
      <c r="AM64" s="595"/>
    </row>
    <row r="65" spans="1:39" x14ac:dyDescent="0.2">
      <c r="A65" s="595"/>
      <c r="B65" s="595"/>
      <c r="C65" s="595"/>
      <c r="D65" s="601"/>
      <c r="E65" s="595"/>
      <c r="F65" s="695"/>
      <c r="G65" s="695"/>
      <c r="H65" s="695"/>
      <c r="I65" s="695"/>
      <c r="J65" s="695"/>
      <c r="K65" s="695"/>
      <c r="L65" s="595"/>
      <c r="M65" s="595"/>
      <c r="N65" s="595" t="s">
        <v>124</v>
      </c>
      <c r="O65" s="696"/>
      <c r="P65" s="696"/>
      <c r="Q65" s="696"/>
      <c r="R65" s="696"/>
      <c r="S65" s="696"/>
      <c r="T65" s="696"/>
      <c r="U65" s="603"/>
      <c r="V65" s="595" t="s">
        <v>109</v>
      </c>
      <c r="W65" s="595"/>
      <c r="X65" s="691"/>
      <c r="Y65" s="691"/>
      <c r="Z65" s="691"/>
      <c r="AA65" s="691"/>
      <c r="AB65" s="691"/>
      <c r="AC65" s="691"/>
      <c r="AD65" s="595" t="s">
        <v>133</v>
      </c>
      <c r="AE65" s="595"/>
      <c r="AF65" s="595" t="s">
        <v>134</v>
      </c>
      <c r="AG65" s="605"/>
      <c r="AH65" s="605"/>
      <c r="AI65" s="605"/>
      <c r="AJ65" s="595"/>
      <c r="AK65" s="595"/>
      <c r="AL65" s="595"/>
      <c r="AM65" s="595"/>
    </row>
    <row r="66" spans="1:39" x14ac:dyDescent="0.2">
      <c r="A66" s="595"/>
      <c r="B66" s="595"/>
      <c r="C66" s="595"/>
      <c r="D66" s="601"/>
      <c r="E66" s="605"/>
      <c r="F66" s="605"/>
      <c r="G66" s="605"/>
      <c r="H66" s="605"/>
      <c r="I66" s="605"/>
      <c r="J66" s="605"/>
      <c r="K66" s="595"/>
      <c r="L66" s="605"/>
      <c r="M66" s="605"/>
      <c r="N66" s="605"/>
      <c r="O66" s="605"/>
      <c r="P66" s="605"/>
      <c r="Q66" s="605"/>
      <c r="R66" s="595"/>
      <c r="S66" s="605"/>
      <c r="T66" s="605"/>
      <c r="U66" s="605"/>
      <c r="V66" s="605"/>
      <c r="W66" s="605"/>
      <c r="X66" s="605"/>
      <c r="Y66" s="605"/>
      <c r="Z66" s="595"/>
      <c r="AA66" s="595"/>
      <c r="AB66" s="605"/>
      <c r="AC66" s="605"/>
      <c r="AD66" s="605"/>
      <c r="AE66" s="605"/>
      <c r="AF66" s="605"/>
      <c r="AG66" s="605"/>
      <c r="AH66" s="595"/>
      <c r="AI66" s="595"/>
      <c r="AJ66" s="595"/>
      <c r="AK66" s="595"/>
      <c r="AL66" s="595"/>
      <c r="AM66" s="595"/>
    </row>
    <row r="67" spans="1:39" x14ac:dyDescent="0.2">
      <c r="A67" s="595"/>
      <c r="B67" s="595"/>
      <c r="C67" s="595"/>
      <c r="D67" s="601"/>
      <c r="E67" s="605"/>
      <c r="F67" s="605"/>
      <c r="G67" s="605"/>
      <c r="H67" s="605"/>
      <c r="I67" s="605"/>
      <c r="J67" s="595" t="s">
        <v>135</v>
      </c>
      <c r="K67" s="595"/>
      <c r="L67" s="605"/>
      <c r="M67" s="605"/>
      <c r="N67" s="605"/>
      <c r="O67" s="605"/>
      <c r="P67" s="605"/>
      <c r="Q67" s="605"/>
      <c r="R67" s="595"/>
      <c r="S67" s="605"/>
      <c r="T67" s="605"/>
      <c r="U67" s="605"/>
      <c r="V67" s="605"/>
      <c r="W67" s="605"/>
      <c r="X67" s="605"/>
      <c r="Y67" s="605"/>
      <c r="Z67" s="595"/>
      <c r="AA67" s="595"/>
      <c r="AB67" s="605"/>
      <c r="AC67" s="605"/>
      <c r="AD67" s="605"/>
      <c r="AE67" s="605"/>
      <c r="AF67" s="605"/>
      <c r="AG67" s="605"/>
      <c r="AH67" s="595"/>
      <c r="AI67" s="595"/>
      <c r="AJ67" s="595"/>
      <c r="AK67" s="595"/>
      <c r="AL67" s="595"/>
      <c r="AM67" s="595"/>
    </row>
    <row r="68" spans="1:39" x14ac:dyDescent="0.2">
      <c r="A68" s="595"/>
      <c r="B68" s="595"/>
      <c r="C68" s="595"/>
      <c r="D68" s="595"/>
      <c r="E68" s="595"/>
      <c r="F68" s="595"/>
      <c r="G68" s="595"/>
      <c r="H68" s="595"/>
      <c r="I68" s="595"/>
      <c r="J68" s="93" t="s">
        <v>136</v>
      </c>
      <c r="K68" s="595"/>
      <c r="L68" s="595"/>
      <c r="M68" s="595"/>
      <c r="N68" s="595"/>
      <c r="O68" s="595"/>
      <c r="P68" s="595"/>
      <c r="Q68" s="595"/>
      <c r="R68" s="595"/>
      <c r="S68" s="595"/>
      <c r="T68" s="595"/>
      <c r="U68" s="595"/>
      <c r="V68" s="595"/>
      <c r="W68" s="595"/>
      <c r="X68" s="614" t="s">
        <v>130</v>
      </c>
      <c r="Y68" s="595"/>
      <c r="Z68" s="595"/>
      <c r="AA68" s="595"/>
      <c r="AB68" s="595"/>
      <c r="AC68" s="595"/>
      <c r="AD68" s="595"/>
      <c r="AE68" s="595"/>
      <c r="AF68" s="595"/>
      <c r="AG68" s="595"/>
      <c r="AH68" s="595"/>
      <c r="AI68" s="595"/>
      <c r="AJ68" s="595"/>
      <c r="AK68" s="595"/>
      <c r="AL68" s="595"/>
      <c r="AM68" s="595"/>
    </row>
    <row r="69" spans="1:39" ht="13.5" customHeight="1" x14ac:dyDescent="0.2">
      <c r="A69" s="595"/>
      <c r="B69" s="595"/>
      <c r="C69" s="595"/>
      <c r="D69" s="93"/>
      <c r="E69" s="93"/>
      <c r="F69" s="93"/>
      <c r="G69" s="93"/>
      <c r="H69" s="93"/>
      <c r="I69" s="595"/>
      <c r="J69" s="93" t="s">
        <v>137</v>
      </c>
      <c r="K69" s="595"/>
      <c r="L69" s="595"/>
      <c r="M69" s="595"/>
      <c r="N69" s="595"/>
      <c r="O69" s="595"/>
      <c r="P69" s="595"/>
      <c r="Q69" s="595"/>
      <c r="R69" s="595"/>
      <c r="S69" s="605"/>
      <c r="T69" s="605"/>
      <c r="U69" s="595"/>
      <c r="V69" s="595"/>
      <c r="W69" s="595"/>
      <c r="X69" s="595" t="s">
        <v>132</v>
      </c>
      <c r="Y69" s="595"/>
      <c r="Z69" s="595"/>
      <c r="AA69" s="595"/>
      <c r="AB69" s="595"/>
      <c r="AC69" s="595"/>
      <c r="AD69" s="595"/>
      <c r="AE69" s="595"/>
      <c r="AF69" s="595"/>
      <c r="AG69" s="595"/>
      <c r="AH69" s="595"/>
      <c r="AI69" s="595"/>
      <c r="AJ69" s="595"/>
      <c r="AK69" s="595"/>
      <c r="AL69" s="595"/>
      <c r="AM69" s="595"/>
    </row>
    <row r="70" spans="1:39" x14ac:dyDescent="0.2">
      <c r="A70" s="595"/>
      <c r="B70" s="595"/>
      <c r="C70" s="595"/>
      <c r="D70" s="595"/>
      <c r="E70" s="595"/>
      <c r="F70" s="595"/>
      <c r="G70" s="595"/>
      <c r="H70" s="595" t="s">
        <v>109</v>
      </c>
      <c r="I70" s="595"/>
      <c r="J70" s="595"/>
      <c r="K70" s="691"/>
      <c r="L70" s="691"/>
      <c r="M70" s="691"/>
      <c r="N70" s="691"/>
      <c r="O70" s="691"/>
      <c r="P70" s="691"/>
      <c r="Q70" s="617"/>
      <c r="R70" s="617"/>
      <c r="S70" s="603"/>
      <c r="T70" s="595"/>
      <c r="U70" s="603"/>
      <c r="V70" s="603" t="s">
        <v>124</v>
      </c>
      <c r="W70" s="595"/>
      <c r="X70" s="691"/>
      <c r="Y70" s="691"/>
      <c r="Z70" s="691"/>
      <c r="AA70" s="691"/>
      <c r="AB70" s="691"/>
      <c r="AC70" s="691"/>
      <c r="AD70" s="595"/>
      <c r="AE70" s="595"/>
      <c r="AF70" s="595"/>
      <c r="AG70" s="595"/>
      <c r="AH70" s="595"/>
      <c r="AI70" s="595"/>
      <c r="AJ70" s="595"/>
      <c r="AK70" s="595"/>
      <c r="AL70" s="595"/>
      <c r="AM70" s="595"/>
    </row>
    <row r="71" spans="1:39" x14ac:dyDescent="0.2">
      <c r="A71" s="595"/>
      <c r="B71" s="595"/>
      <c r="C71" s="601"/>
      <c r="D71" s="605"/>
      <c r="E71" s="605"/>
      <c r="F71" s="605"/>
      <c r="G71" s="605"/>
      <c r="H71" s="605"/>
      <c r="I71" s="605"/>
      <c r="J71" s="595"/>
      <c r="K71" s="605"/>
      <c r="L71" s="605"/>
      <c r="M71" s="605"/>
      <c r="N71" s="605"/>
      <c r="O71" s="605"/>
      <c r="P71" s="605"/>
      <c r="Q71" s="595"/>
      <c r="R71" s="595"/>
      <c r="S71" s="605"/>
      <c r="T71" s="605"/>
      <c r="U71" s="605"/>
      <c r="V71" s="605"/>
      <c r="W71" s="605"/>
      <c r="X71" s="595"/>
      <c r="Y71" s="605"/>
      <c r="Z71" s="605"/>
      <c r="AA71" s="595"/>
      <c r="AB71" s="605"/>
      <c r="AC71" s="605"/>
      <c r="AD71" s="605"/>
      <c r="AE71" s="595"/>
      <c r="AF71" s="595"/>
      <c r="AG71" s="595"/>
      <c r="AH71" s="595"/>
      <c r="AI71" s="595"/>
      <c r="AJ71" s="595"/>
      <c r="AK71" s="595"/>
      <c r="AL71" s="595"/>
      <c r="AM71" s="595"/>
    </row>
    <row r="72" spans="1:39" x14ac:dyDescent="0.2">
      <c r="A72" s="595"/>
      <c r="B72" s="595"/>
      <c r="C72" s="601"/>
      <c r="D72" s="605"/>
      <c r="E72" s="605"/>
      <c r="F72" s="605"/>
      <c r="G72" s="605"/>
      <c r="H72" s="605"/>
      <c r="I72" s="605"/>
      <c r="J72" s="595"/>
      <c r="K72" s="605"/>
      <c r="L72" s="605"/>
      <c r="M72" s="605"/>
      <c r="N72" s="605"/>
      <c r="O72" s="605"/>
      <c r="P72" s="605"/>
      <c r="Q72" s="595"/>
      <c r="R72" s="595"/>
      <c r="S72" s="605"/>
      <c r="T72" s="605"/>
      <c r="U72" s="605"/>
      <c r="V72" s="605"/>
      <c r="W72" s="605"/>
      <c r="X72" s="595"/>
      <c r="Y72" s="605"/>
      <c r="Z72" s="605"/>
      <c r="AA72" s="595" t="s">
        <v>93</v>
      </c>
      <c r="AB72" s="692">
        <f>ROUND((E56-L56-X56-F61+X61-O65+X65)*1.3333,)+K70-X70</f>
        <v>0</v>
      </c>
      <c r="AC72" s="692"/>
      <c r="AD72" s="692"/>
      <c r="AE72" s="692"/>
      <c r="AF72" s="692"/>
      <c r="AG72" s="692"/>
      <c r="AH72" s="595" t="s">
        <v>92</v>
      </c>
      <c r="AI72" s="595"/>
      <c r="AJ72" s="595" t="s">
        <v>139</v>
      </c>
      <c r="AK72" s="595"/>
      <c r="AL72" s="595"/>
      <c r="AM72" s="595"/>
    </row>
    <row r="73" spans="1:39" x14ac:dyDescent="0.2">
      <c r="A73" s="595"/>
      <c r="B73" s="595"/>
      <c r="C73" s="601"/>
      <c r="D73" s="605"/>
      <c r="E73" s="605"/>
      <c r="F73" s="605"/>
      <c r="G73" s="605"/>
      <c r="H73" s="605"/>
      <c r="I73" s="605"/>
      <c r="J73" s="595"/>
      <c r="K73" s="605"/>
      <c r="L73" s="595" t="s">
        <v>119</v>
      </c>
      <c r="M73" s="605"/>
      <c r="N73" s="605"/>
      <c r="O73" s="605"/>
      <c r="P73" s="605"/>
      <c r="Q73" s="595"/>
      <c r="R73" s="605"/>
      <c r="S73" s="605"/>
      <c r="T73" s="605"/>
      <c r="U73" s="605"/>
      <c r="V73" s="605"/>
      <c r="W73" s="605"/>
      <c r="X73" s="595"/>
      <c r="Y73" s="605"/>
      <c r="Z73" s="605"/>
      <c r="AA73" s="605"/>
      <c r="AB73" s="605"/>
      <c r="AC73" s="605"/>
      <c r="AD73" s="605"/>
      <c r="AE73" s="595"/>
      <c r="AF73" s="595"/>
      <c r="AG73" s="595"/>
      <c r="AH73" s="595"/>
      <c r="AI73" s="595"/>
      <c r="AJ73" s="595"/>
      <c r="AK73" s="595"/>
      <c r="AL73" s="595"/>
      <c r="AM73" s="595"/>
    </row>
    <row r="74" spans="1:39" x14ac:dyDescent="0.2">
      <c r="A74" s="595"/>
      <c r="B74" s="595"/>
      <c r="C74" s="595"/>
      <c r="D74" s="595"/>
      <c r="E74" s="613" t="s">
        <v>120</v>
      </c>
      <c r="F74" s="595"/>
      <c r="G74" s="595"/>
      <c r="H74" s="595"/>
      <c r="I74" s="595"/>
      <c r="J74" s="595"/>
      <c r="K74" s="595"/>
      <c r="L74" s="93" t="s">
        <v>121</v>
      </c>
      <c r="M74" s="595"/>
      <c r="N74" s="595"/>
      <c r="O74" s="595"/>
      <c r="P74" s="595"/>
      <c r="Q74" s="595"/>
      <c r="R74" s="595"/>
      <c r="S74" s="595"/>
      <c r="T74" s="595"/>
      <c r="U74" s="595"/>
      <c r="V74" s="595"/>
      <c r="W74" s="595"/>
      <c r="X74" s="595" t="s">
        <v>122</v>
      </c>
      <c r="Y74" s="595"/>
      <c r="Z74" s="595"/>
      <c r="AA74" s="595"/>
      <c r="AB74" s="595"/>
      <c r="AC74" s="595"/>
      <c r="AD74" s="595"/>
      <c r="AE74" s="595"/>
      <c r="AF74" s="595"/>
      <c r="AG74" s="595"/>
      <c r="AH74" s="595"/>
      <c r="AI74" s="595"/>
      <c r="AJ74" s="595"/>
      <c r="AK74" s="595"/>
      <c r="AL74" s="595"/>
      <c r="AM74" s="595"/>
    </row>
    <row r="75" spans="1:39" x14ac:dyDescent="0.2">
      <c r="A75" s="595"/>
      <c r="B75" s="595" t="s">
        <v>1273</v>
      </c>
      <c r="C75" s="595"/>
      <c r="D75" s="601" t="s">
        <v>123</v>
      </c>
      <c r="E75" s="692">
        <f>I11</f>
        <v>0</v>
      </c>
      <c r="F75" s="692"/>
      <c r="G75" s="692"/>
      <c r="H75" s="692"/>
      <c r="I75" s="692"/>
      <c r="J75" s="692"/>
      <c r="K75" s="595" t="s">
        <v>124</v>
      </c>
      <c r="L75" s="696"/>
      <c r="M75" s="696"/>
      <c r="N75" s="696"/>
      <c r="O75" s="696"/>
      <c r="P75" s="696"/>
      <c r="Q75" s="696"/>
      <c r="R75" s="595"/>
      <c r="S75" s="603"/>
      <c r="T75" s="603" t="s">
        <v>124</v>
      </c>
      <c r="U75" s="603"/>
      <c r="V75" s="595"/>
      <c r="W75" s="605"/>
      <c r="X75" s="691"/>
      <c r="Y75" s="691"/>
      <c r="Z75" s="691"/>
      <c r="AA75" s="691"/>
      <c r="AB75" s="691"/>
      <c r="AC75" s="691"/>
      <c r="AD75" s="595"/>
      <c r="AE75" s="595"/>
      <c r="AF75" s="605"/>
      <c r="AG75" s="605"/>
      <c r="AH75" s="605"/>
      <c r="AI75" s="605"/>
      <c r="AJ75" s="605"/>
      <c r="AK75" s="605"/>
      <c r="AL75" s="595"/>
      <c r="AM75" s="595"/>
    </row>
    <row r="76" spans="1:39" x14ac:dyDescent="0.2">
      <c r="A76" s="595"/>
      <c r="B76" s="595"/>
      <c r="C76" s="595"/>
      <c r="D76" s="601"/>
      <c r="E76" s="605"/>
      <c r="F76" s="605"/>
      <c r="G76" s="605"/>
      <c r="H76" s="605"/>
      <c r="I76" s="605"/>
      <c r="J76" s="605"/>
      <c r="K76" s="595"/>
      <c r="L76" s="605"/>
      <c r="M76" s="605"/>
      <c r="N76" s="605"/>
      <c r="O76" s="605"/>
      <c r="P76" s="605"/>
      <c r="Q76" s="605"/>
      <c r="R76" s="595"/>
      <c r="S76" s="605"/>
      <c r="T76" s="605"/>
      <c r="U76" s="605"/>
      <c r="V76" s="605"/>
      <c r="W76" s="605"/>
      <c r="X76" s="605"/>
      <c r="Y76" s="605"/>
      <c r="Z76" s="595"/>
      <c r="AA76" s="595"/>
      <c r="AB76" s="605"/>
      <c r="AC76" s="605"/>
      <c r="AD76" s="605"/>
      <c r="AE76" s="605"/>
      <c r="AF76" s="605"/>
      <c r="AG76" s="605"/>
      <c r="AH76" s="595"/>
      <c r="AI76" s="595"/>
      <c r="AJ76" s="595"/>
      <c r="AK76" s="595"/>
      <c r="AL76" s="595"/>
      <c r="AM76" s="595"/>
    </row>
    <row r="77" spans="1:39" x14ac:dyDescent="0.2">
      <c r="A77" s="595"/>
      <c r="B77" s="595"/>
      <c r="C77" s="595"/>
      <c r="D77" s="614" t="s">
        <v>125</v>
      </c>
      <c r="E77" s="605"/>
      <c r="F77" s="595"/>
      <c r="G77" s="595"/>
      <c r="H77" s="605"/>
      <c r="I77" s="605"/>
      <c r="J77" s="605"/>
      <c r="K77" s="595"/>
      <c r="L77" s="605"/>
      <c r="M77" s="605"/>
      <c r="N77" s="605"/>
      <c r="O77" s="614"/>
      <c r="P77" s="605"/>
      <c r="Q77" s="605"/>
      <c r="R77" s="595"/>
      <c r="S77" s="595"/>
      <c r="T77" s="595"/>
      <c r="U77" s="595"/>
      <c r="V77" s="614" t="s">
        <v>125</v>
      </c>
      <c r="W77" s="595"/>
      <c r="X77" s="595"/>
      <c r="Y77" s="595"/>
      <c r="Z77" s="595"/>
      <c r="AA77" s="595"/>
      <c r="AB77" s="595"/>
      <c r="AC77" s="595"/>
      <c r="AD77" s="595"/>
      <c r="AE77" s="595"/>
      <c r="AF77" s="595"/>
      <c r="AG77" s="595"/>
      <c r="AH77" s="595"/>
      <c r="AI77" s="595"/>
      <c r="AJ77" s="595"/>
      <c r="AK77" s="595"/>
      <c r="AL77" s="595"/>
      <c r="AM77" s="595"/>
    </row>
    <row r="78" spans="1:39" x14ac:dyDescent="0.2">
      <c r="A78" s="595"/>
      <c r="B78" s="595"/>
      <c r="C78" s="595"/>
      <c r="D78" s="614" t="s">
        <v>126</v>
      </c>
      <c r="E78" s="605"/>
      <c r="F78" s="595"/>
      <c r="G78" s="595"/>
      <c r="H78" s="605"/>
      <c r="I78" s="605"/>
      <c r="J78" s="605"/>
      <c r="K78" s="595"/>
      <c r="L78" s="605"/>
      <c r="M78" s="605"/>
      <c r="N78" s="595"/>
      <c r="O78" s="614"/>
      <c r="P78" s="605"/>
      <c r="Q78" s="605"/>
      <c r="R78" s="595"/>
      <c r="S78" s="595"/>
      <c r="T78" s="595"/>
      <c r="U78" s="595"/>
      <c r="V78" s="614" t="s">
        <v>127</v>
      </c>
      <c r="W78" s="595"/>
      <c r="X78" s="614"/>
      <c r="Y78" s="595"/>
      <c r="Z78" s="595"/>
      <c r="AA78" s="595"/>
      <c r="AB78" s="595"/>
      <c r="AC78" s="595"/>
      <c r="AD78" s="595"/>
      <c r="AE78" s="595"/>
      <c r="AF78" s="595"/>
      <c r="AG78" s="614"/>
      <c r="AH78" s="595"/>
      <c r="AI78" s="595"/>
      <c r="AJ78" s="595"/>
      <c r="AK78" s="595"/>
      <c r="AL78" s="595"/>
      <c r="AM78" s="595"/>
    </row>
    <row r="79" spans="1:39" x14ac:dyDescent="0.2">
      <c r="A79" s="595"/>
      <c r="B79" s="595"/>
      <c r="C79" s="595"/>
      <c r="D79" s="614" t="s">
        <v>1274</v>
      </c>
      <c r="E79" s="605"/>
      <c r="F79" s="595"/>
      <c r="G79" s="595"/>
      <c r="H79" s="605"/>
      <c r="I79" s="605"/>
      <c r="J79" s="605"/>
      <c r="K79" s="595"/>
      <c r="L79" s="605"/>
      <c r="M79" s="605"/>
      <c r="N79" s="614"/>
      <c r="O79" s="614"/>
      <c r="P79" s="605"/>
      <c r="Q79" s="605"/>
      <c r="R79" s="595"/>
      <c r="S79" s="595"/>
      <c r="T79" s="595"/>
      <c r="U79" s="93"/>
      <c r="V79" s="614" t="s">
        <v>1275</v>
      </c>
      <c r="W79" s="93"/>
      <c r="X79" s="595"/>
      <c r="Y79" s="595"/>
      <c r="Z79" s="595"/>
      <c r="AA79" s="595"/>
      <c r="AB79" s="595"/>
      <c r="AC79" s="595"/>
      <c r="AD79" s="93"/>
      <c r="AE79" s="595"/>
      <c r="AF79" s="595"/>
      <c r="AG79" s="595"/>
      <c r="AH79" s="595"/>
      <c r="AI79" s="595"/>
      <c r="AJ79" s="595"/>
      <c r="AK79" s="595"/>
      <c r="AL79" s="595"/>
      <c r="AM79" s="595"/>
    </row>
    <row r="80" spans="1:39" x14ac:dyDescent="0.2">
      <c r="A80" s="595"/>
      <c r="B80" s="595"/>
      <c r="C80" s="595"/>
      <c r="D80" s="601"/>
      <c r="E80" s="595" t="s">
        <v>124</v>
      </c>
      <c r="F80" s="696"/>
      <c r="G80" s="696"/>
      <c r="H80" s="696"/>
      <c r="I80" s="696"/>
      <c r="J80" s="696"/>
      <c r="K80" s="696"/>
      <c r="L80" s="595"/>
      <c r="M80" s="595"/>
      <c r="N80" s="595"/>
      <c r="O80" s="615"/>
      <c r="P80" s="615"/>
      <c r="Q80" s="615"/>
      <c r="R80" s="595"/>
      <c r="S80" s="615"/>
      <c r="T80" s="595" t="s">
        <v>128</v>
      </c>
      <c r="U80" s="603"/>
      <c r="V80" s="595"/>
      <c r="W80" s="595"/>
      <c r="X80" s="691"/>
      <c r="Y80" s="691"/>
      <c r="Z80" s="691"/>
      <c r="AA80" s="691"/>
      <c r="AB80" s="691"/>
      <c r="AC80" s="691"/>
      <c r="AD80" s="595"/>
      <c r="AE80" s="595"/>
      <c r="AF80" s="595"/>
      <c r="AG80" s="616"/>
      <c r="AH80" s="616"/>
      <c r="AI80" s="616"/>
      <c r="AJ80" s="616"/>
      <c r="AK80" s="616"/>
      <c r="AL80" s="616"/>
      <c r="AM80" s="595"/>
    </row>
    <row r="81" spans="1:39" x14ac:dyDescent="0.2">
      <c r="A81" s="595"/>
      <c r="B81" s="595"/>
      <c r="C81" s="595"/>
      <c r="D81" s="614"/>
      <c r="E81" s="605"/>
      <c r="F81" s="595"/>
      <c r="G81" s="595"/>
      <c r="H81" s="605"/>
      <c r="I81" s="605"/>
      <c r="J81" s="605"/>
      <c r="K81" s="595"/>
      <c r="L81" s="605"/>
      <c r="M81" s="605"/>
      <c r="N81" s="605"/>
      <c r="O81" s="595"/>
      <c r="P81" s="605"/>
      <c r="Q81" s="605"/>
      <c r="R81" s="595"/>
      <c r="S81" s="595"/>
      <c r="T81" s="595"/>
      <c r="U81" s="595"/>
      <c r="V81" s="595"/>
      <c r="W81" s="595"/>
      <c r="X81" s="595"/>
      <c r="Y81" s="595"/>
      <c r="Z81" s="595"/>
      <c r="AA81" s="595"/>
      <c r="AB81" s="595"/>
      <c r="AC81" s="595"/>
      <c r="AD81" s="595"/>
      <c r="AE81" s="595"/>
      <c r="AF81" s="595"/>
      <c r="AG81" s="595"/>
      <c r="AH81" s="595"/>
      <c r="AI81" s="595"/>
      <c r="AJ81" s="595"/>
      <c r="AK81" s="595"/>
      <c r="AL81" s="595"/>
      <c r="AM81" s="595"/>
    </row>
    <row r="82" spans="1:39" x14ac:dyDescent="0.2">
      <c r="A82" s="595"/>
      <c r="B82" s="595"/>
      <c r="C82" s="595"/>
      <c r="D82" s="614"/>
      <c r="E82" s="605"/>
      <c r="F82" s="595"/>
      <c r="G82" s="595"/>
      <c r="H82" s="605"/>
      <c r="I82" s="605"/>
      <c r="J82" s="605"/>
      <c r="K82" s="595"/>
      <c r="L82" s="605"/>
      <c r="M82" s="605"/>
      <c r="N82" s="595"/>
      <c r="O82" s="595" t="s">
        <v>129</v>
      </c>
      <c r="P82" s="605"/>
      <c r="Q82" s="605"/>
      <c r="R82" s="595"/>
      <c r="S82" s="595"/>
      <c r="T82" s="595"/>
      <c r="U82" s="595"/>
      <c r="V82" s="595"/>
      <c r="W82" s="595"/>
      <c r="X82" s="614" t="s">
        <v>130</v>
      </c>
      <c r="Y82" s="595"/>
      <c r="Z82" s="595"/>
      <c r="AA82" s="595"/>
      <c r="AB82" s="595"/>
      <c r="AC82" s="595"/>
      <c r="AD82" s="595"/>
      <c r="AE82" s="595"/>
      <c r="AF82" s="595"/>
      <c r="AG82" s="595"/>
      <c r="AH82" s="595"/>
      <c r="AI82" s="595"/>
      <c r="AJ82" s="595"/>
      <c r="AK82" s="595"/>
      <c r="AL82" s="595"/>
      <c r="AM82" s="595"/>
    </row>
    <row r="83" spans="1:39" x14ac:dyDescent="0.2">
      <c r="A83" s="595"/>
      <c r="B83" s="595"/>
      <c r="C83" s="595"/>
      <c r="D83" s="614"/>
      <c r="E83" s="605"/>
      <c r="F83" s="595"/>
      <c r="G83" s="595"/>
      <c r="H83" s="605"/>
      <c r="I83" s="605"/>
      <c r="J83" s="605"/>
      <c r="K83" s="595"/>
      <c r="L83" s="605"/>
      <c r="M83" s="605"/>
      <c r="N83" s="614"/>
      <c r="O83" s="614" t="s">
        <v>131</v>
      </c>
      <c r="P83" s="605"/>
      <c r="Q83" s="605"/>
      <c r="R83" s="595"/>
      <c r="S83" s="595"/>
      <c r="T83" s="595"/>
      <c r="U83" s="93"/>
      <c r="V83" s="595"/>
      <c r="W83" s="595"/>
      <c r="X83" s="595" t="s">
        <v>132</v>
      </c>
      <c r="Y83" s="595"/>
      <c r="Z83" s="595"/>
      <c r="AA83" s="595"/>
      <c r="AB83" s="595"/>
      <c r="AC83" s="595"/>
      <c r="AD83" s="595"/>
      <c r="AE83" s="595"/>
      <c r="AF83" s="595"/>
      <c r="AG83" s="595"/>
      <c r="AH83" s="595"/>
      <c r="AI83" s="595"/>
      <c r="AJ83" s="595"/>
      <c r="AK83" s="595"/>
      <c r="AL83" s="595"/>
      <c r="AM83" s="595"/>
    </row>
    <row r="84" spans="1:39" x14ac:dyDescent="0.2">
      <c r="A84" s="595"/>
      <c r="B84" s="595"/>
      <c r="C84" s="595"/>
      <c r="D84" s="601"/>
      <c r="E84" s="595"/>
      <c r="F84" s="695"/>
      <c r="G84" s="695"/>
      <c r="H84" s="695"/>
      <c r="I84" s="695"/>
      <c r="J84" s="695"/>
      <c r="K84" s="695"/>
      <c r="L84" s="595"/>
      <c r="M84" s="595"/>
      <c r="N84" s="595" t="s">
        <v>124</v>
      </c>
      <c r="O84" s="696"/>
      <c r="P84" s="696"/>
      <c r="Q84" s="696"/>
      <c r="R84" s="696"/>
      <c r="S84" s="696"/>
      <c r="T84" s="696"/>
      <c r="U84" s="603"/>
      <c r="V84" s="595" t="s">
        <v>109</v>
      </c>
      <c r="W84" s="595"/>
      <c r="X84" s="691"/>
      <c r="Y84" s="691"/>
      <c r="Z84" s="691"/>
      <c r="AA84" s="691"/>
      <c r="AB84" s="691"/>
      <c r="AC84" s="691"/>
      <c r="AD84" s="595" t="s">
        <v>133</v>
      </c>
      <c r="AE84" s="595"/>
      <c r="AF84" s="595" t="s">
        <v>134</v>
      </c>
      <c r="AG84" s="605"/>
      <c r="AH84" s="605"/>
      <c r="AI84" s="605"/>
      <c r="AJ84" s="595"/>
      <c r="AK84" s="595"/>
      <c r="AL84" s="595"/>
      <c r="AM84" s="595"/>
    </row>
    <row r="85" spans="1:39" x14ac:dyDescent="0.2">
      <c r="A85" s="595"/>
      <c r="B85" s="595"/>
      <c r="C85" s="595"/>
      <c r="D85" s="601"/>
      <c r="E85" s="605"/>
      <c r="F85" s="605"/>
      <c r="G85" s="605"/>
      <c r="H85" s="605"/>
      <c r="I85" s="605"/>
      <c r="J85" s="605"/>
      <c r="K85" s="595"/>
      <c r="L85" s="605"/>
      <c r="M85" s="605"/>
      <c r="N85" s="605"/>
      <c r="O85" s="605"/>
      <c r="P85" s="605"/>
      <c r="Q85" s="605"/>
      <c r="R85" s="595"/>
      <c r="S85" s="605"/>
      <c r="T85" s="605"/>
      <c r="U85" s="605"/>
      <c r="V85" s="605"/>
      <c r="W85" s="605"/>
      <c r="X85" s="605"/>
      <c r="Y85" s="605"/>
      <c r="Z85" s="595"/>
      <c r="AA85" s="595"/>
      <c r="AB85" s="605"/>
      <c r="AC85" s="605"/>
      <c r="AD85" s="605"/>
      <c r="AE85" s="605"/>
      <c r="AF85" s="605"/>
      <c r="AG85" s="605"/>
      <c r="AH85" s="595"/>
      <c r="AI85" s="595"/>
      <c r="AJ85" s="595"/>
      <c r="AK85" s="595"/>
      <c r="AL85" s="595"/>
      <c r="AM85" s="595"/>
    </row>
    <row r="86" spans="1:39" x14ac:dyDescent="0.2">
      <c r="A86" s="595"/>
      <c r="B86" s="595"/>
      <c r="C86" s="595"/>
      <c r="D86" s="601"/>
      <c r="E86" s="605"/>
      <c r="F86" s="605"/>
      <c r="G86" s="605"/>
      <c r="H86" s="605"/>
      <c r="I86" s="605"/>
      <c r="J86" s="595" t="s">
        <v>135</v>
      </c>
      <c r="K86" s="595"/>
      <c r="L86" s="605"/>
      <c r="M86" s="605"/>
      <c r="N86" s="605"/>
      <c r="O86" s="605"/>
      <c r="P86" s="605"/>
      <c r="Q86" s="605"/>
      <c r="R86" s="595"/>
      <c r="S86" s="605"/>
      <c r="T86" s="605"/>
      <c r="U86" s="605"/>
      <c r="V86" s="605"/>
      <c r="W86" s="605"/>
      <c r="X86" s="605"/>
      <c r="Y86" s="605"/>
      <c r="Z86" s="595"/>
      <c r="AA86" s="595"/>
      <c r="AB86" s="605"/>
      <c r="AC86" s="605"/>
      <c r="AD86" s="605"/>
      <c r="AE86" s="605"/>
      <c r="AF86" s="605"/>
      <c r="AG86" s="605"/>
      <c r="AH86" s="595"/>
      <c r="AI86" s="595"/>
      <c r="AJ86" s="595"/>
      <c r="AK86" s="595"/>
      <c r="AL86" s="595"/>
      <c r="AM86" s="595"/>
    </row>
    <row r="87" spans="1:39" x14ac:dyDescent="0.2">
      <c r="A87" s="595"/>
      <c r="B87" s="595"/>
      <c r="C87" s="595"/>
      <c r="D87" s="595"/>
      <c r="E87" s="595"/>
      <c r="F87" s="595"/>
      <c r="G87" s="595"/>
      <c r="H87" s="595"/>
      <c r="I87" s="595"/>
      <c r="J87" s="93" t="s">
        <v>136</v>
      </c>
      <c r="K87" s="595"/>
      <c r="L87" s="595"/>
      <c r="M87" s="595"/>
      <c r="N87" s="595"/>
      <c r="O87" s="595"/>
      <c r="P87" s="595"/>
      <c r="Q87" s="595"/>
      <c r="R87" s="595"/>
      <c r="S87" s="595"/>
      <c r="T87" s="595"/>
      <c r="U87" s="595"/>
      <c r="V87" s="595"/>
      <c r="W87" s="595"/>
      <c r="X87" s="614" t="s">
        <v>130</v>
      </c>
      <c r="Y87" s="595"/>
      <c r="Z87" s="595"/>
      <c r="AA87" s="595"/>
      <c r="AB87" s="595"/>
      <c r="AC87" s="595"/>
      <c r="AD87" s="595"/>
      <c r="AE87" s="595"/>
      <c r="AF87" s="595"/>
      <c r="AG87" s="595"/>
      <c r="AH87" s="595"/>
      <c r="AI87" s="595"/>
      <c r="AJ87" s="595"/>
      <c r="AK87" s="595"/>
      <c r="AL87" s="595"/>
      <c r="AM87" s="595"/>
    </row>
    <row r="88" spans="1:39" ht="13.5" customHeight="1" x14ac:dyDescent="0.2">
      <c r="A88" s="595"/>
      <c r="B88" s="595"/>
      <c r="C88" s="595"/>
      <c r="D88" s="93"/>
      <c r="E88" s="93"/>
      <c r="F88" s="93"/>
      <c r="G88" s="93"/>
      <c r="H88" s="93"/>
      <c r="I88" s="595"/>
      <c r="J88" s="93" t="s">
        <v>137</v>
      </c>
      <c r="K88" s="595"/>
      <c r="L88" s="595"/>
      <c r="M88" s="595"/>
      <c r="N88" s="595"/>
      <c r="O88" s="595"/>
      <c r="P88" s="595"/>
      <c r="Q88" s="595"/>
      <c r="R88" s="595"/>
      <c r="S88" s="605"/>
      <c r="T88" s="605"/>
      <c r="U88" s="595"/>
      <c r="V88" s="595"/>
      <c r="W88" s="595"/>
      <c r="X88" s="595" t="s">
        <v>132</v>
      </c>
      <c r="Y88" s="595"/>
      <c r="Z88" s="595"/>
      <c r="AA88" s="595"/>
      <c r="AB88" s="595"/>
      <c r="AC88" s="595"/>
      <c r="AD88" s="595"/>
      <c r="AE88" s="595"/>
      <c r="AF88" s="595"/>
      <c r="AG88" s="595"/>
      <c r="AH88" s="595"/>
      <c r="AI88" s="595"/>
      <c r="AJ88" s="595"/>
      <c r="AK88" s="595"/>
      <c r="AL88" s="595"/>
      <c r="AM88" s="595"/>
    </row>
    <row r="89" spans="1:39" x14ac:dyDescent="0.2">
      <c r="A89" s="595"/>
      <c r="B89" s="595"/>
      <c r="C89" s="595"/>
      <c r="D89" s="595"/>
      <c r="E89" s="595"/>
      <c r="F89" s="595"/>
      <c r="G89" s="595"/>
      <c r="H89" s="595" t="s">
        <v>109</v>
      </c>
      <c r="I89" s="595"/>
      <c r="J89" s="595"/>
      <c r="K89" s="691"/>
      <c r="L89" s="691"/>
      <c r="M89" s="691"/>
      <c r="N89" s="691"/>
      <c r="O89" s="691"/>
      <c r="P89" s="691"/>
      <c r="Q89" s="617"/>
      <c r="R89" s="617"/>
      <c r="S89" s="603"/>
      <c r="T89" s="595"/>
      <c r="U89" s="603"/>
      <c r="V89" s="603" t="s">
        <v>124</v>
      </c>
      <c r="W89" s="595"/>
      <c r="X89" s="691"/>
      <c r="Y89" s="691"/>
      <c r="Z89" s="691"/>
      <c r="AA89" s="691"/>
      <c r="AB89" s="691"/>
      <c r="AC89" s="691"/>
      <c r="AD89" s="595"/>
      <c r="AE89" s="595"/>
      <c r="AF89" s="595"/>
      <c r="AG89" s="595"/>
      <c r="AH89" s="595"/>
      <c r="AI89" s="595"/>
      <c r="AJ89" s="595"/>
      <c r="AK89" s="595"/>
      <c r="AL89" s="595"/>
      <c r="AM89" s="595"/>
    </row>
    <row r="90" spans="1:39" x14ac:dyDescent="0.2">
      <c r="A90" s="595"/>
      <c r="B90" s="595"/>
      <c r="C90" s="601"/>
      <c r="D90" s="605"/>
      <c r="E90" s="605"/>
      <c r="F90" s="605"/>
      <c r="G90" s="605"/>
      <c r="H90" s="605"/>
      <c r="I90" s="605"/>
      <c r="J90" s="595"/>
      <c r="K90" s="605"/>
      <c r="L90" s="605"/>
      <c r="M90" s="605"/>
      <c r="N90" s="605"/>
      <c r="O90" s="605"/>
      <c r="P90" s="605"/>
      <c r="Q90" s="595"/>
      <c r="R90" s="595"/>
      <c r="S90" s="605"/>
      <c r="T90" s="605"/>
      <c r="U90" s="605"/>
      <c r="V90" s="605"/>
      <c r="W90" s="605"/>
      <c r="X90" s="595"/>
      <c r="Y90" s="605"/>
      <c r="Z90" s="605"/>
      <c r="AA90" s="595"/>
      <c r="AB90" s="605"/>
      <c r="AC90" s="605"/>
      <c r="AD90" s="605"/>
      <c r="AE90" s="595"/>
      <c r="AF90" s="595"/>
      <c r="AG90" s="595"/>
      <c r="AH90" s="595"/>
      <c r="AI90" s="595"/>
      <c r="AJ90" s="595"/>
      <c r="AK90" s="595"/>
      <c r="AL90" s="595"/>
      <c r="AM90" s="595"/>
    </row>
    <row r="91" spans="1:39" x14ac:dyDescent="0.2">
      <c r="A91" s="595"/>
      <c r="B91" s="595"/>
      <c r="C91" s="601"/>
      <c r="D91" s="605"/>
      <c r="E91" s="605"/>
      <c r="F91" s="605"/>
      <c r="G91" s="605"/>
      <c r="H91" s="605"/>
      <c r="I91" s="605"/>
      <c r="J91" s="595"/>
      <c r="K91" s="605"/>
      <c r="L91" s="605"/>
      <c r="M91" s="605"/>
      <c r="N91" s="605"/>
      <c r="O91" s="605"/>
      <c r="P91" s="605"/>
      <c r="Q91" s="595"/>
      <c r="R91" s="595"/>
      <c r="S91" s="605"/>
      <c r="T91" s="605"/>
      <c r="U91" s="605"/>
      <c r="V91" s="605"/>
      <c r="W91" s="605"/>
      <c r="X91" s="595"/>
      <c r="Y91" s="605"/>
      <c r="Z91" s="605"/>
      <c r="AA91" s="595" t="s">
        <v>93</v>
      </c>
      <c r="AB91" s="692">
        <f>ROUND((E75-L75-X75-F80+X80-O84+X84)*1.3333,)+K89-X89</f>
        <v>0</v>
      </c>
      <c r="AC91" s="692"/>
      <c r="AD91" s="692"/>
      <c r="AE91" s="692"/>
      <c r="AF91" s="692"/>
      <c r="AG91" s="692"/>
      <c r="AH91" s="595" t="s">
        <v>92</v>
      </c>
      <c r="AI91" s="595"/>
      <c r="AJ91" s="595" t="s">
        <v>140</v>
      </c>
      <c r="AK91" s="595"/>
      <c r="AL91" s="595"/>
      <c r="AM91" s="595"/>
    </row>
    <row r="92" spans="1:39" ht="13.5" thickBot="1" x14ac:dyDescent="0.25">
      <c r="A92" s="595"/>
      <c r="B92" s="595"/>
      <c r="C92" s="595"/>
      <c r="D92" s="595"/>
      <c r="E92" s="595"/>
      <c r="F92" s="595"/>
      <c r="G92" s="595"/>
      <c r="H92" s="595"/>
      <c r="I92" s="595"/>
      <c r="J92" s="595"/>
      <c r="K92" s="595"/>
      <c r="L92" s="595"/>
      <c r="M92" s="595"/>
      <c r="N92" s="595"/>
      <c r="O92" s="595"/>
      <c r="P92" s="595"/>
      <c r="Q92" s="595"/>
      <c r="R92" s="595"/>
      <c r="S92" s="595"/>
      <c r="T92" s="595"/>
      <c r="U92" s="595"/>
      <c r="V92" s="595"/>
      <c r="W92" s="595"/>
      <c r="X92" s="595"/>
      <c r="Y92" s="595"/>
      <c r="Z92" s="595"/>
      <c r="AA92" s="595"/>
      <c r="AB92" s="595"/>
      <c r="AC92" s="595"/>
      <c r="AD92" s="595"/>
      <c r="AE92" s="595"/>
      <c r="AF92" s="595"/>
      <c r="AG92" s="595"/>
      <c r="AH92" s="595"/>
      <c r="AI92" s="595"/>
      <c r="AJ92" s="595"/>
      <c r="AK92" s="595"/>
      <c r="AL92" s="595"/>
      <c r="AM92" s="595"/>
    </row>
    <row r="93" spans="1:39" x14ac:dyDescent="0.2">
      <c r="A93" s="595"/>
      <c r="B93" s="595"/>
      <c r="C93" s="717" t="s">
        <v>141</v>
      </c>
      <c r="D93" s="717"/>
      <c r="E93" s="717"/>
      <c r="F93" s="717"/>
      <c r="G93" s="717"/>
      <c r="H93" s="717"/>
      <c r="I93" s="717"/>
      <c r="J93" s="718" t="s">
        <v>142</v>
      </c>
      <c r="K93" s="718"/>
      <c r="L93" s="718"/>
      <c r="M93" s="718"/>
      <c r="N93" s="718"/>
      <c r="O93" s="697" t="s">
        <v>93</v>
      </c>
      <c r="P93" s="719">
        <f>ROUND((+AB53+AB72+AB91)/3,)</f>
        <v>0</v>
      </c>
      <c r="Q93" s="720"/>
      <c r="R93" s="720"/>
      <c r="S93" s="720"/>
      <c r="T93" s="720"/>
      <c r="U93" s="721"/>
      <c r="V93" s="725" t="s">
        <v>143</v>
      </c>
      <c r="W93" s="725"/>
      <c r="X93" s="725"/>
      <c r="Y93" s="725"/>
      <c r="Z93" s="725"/>
      <c r="AA93" s="725"/>
      <c r="AB93" s="595"/>
      <c r="AC93" s="595"/>
      <c r="AD93" s="595"/>
      <c r="AE93" s="595"/>
      <c r="AF93" s="595"/>
      <c r="AG93" s="595"/>
      <c r="AH93" s="595"/>
      <c r="AI93" s="595"/>
      <c r="AJ93" s="595"/>
      <c r="AK93" s="595"/>
      <c r="AL93" s="595"/>
      <c r="AM93" s="595"/>
    </row>
    <row r="94" spans="1:39" ht="13.5" thickBot="1" x14ac:dyDescent="0.25">
      <c r="A94" s="595"/>
      <c r="B94" s="595"/>
      <c r="C94" s="717"/>
      <c r="D94" s="717"/>
      <c r="E94" s="717"/>
      <c r="F94" s="717"/>
      <c r="G94" s="717"/>
      <c r="H94" s="717"/>
      <c r="I94" s="717"/>
      <c r="J94" s="697">
        <v>3</v>
      </c>
      <c r="K94" s="697"/>
      <c r="L94" s="697"/>
      <c r="M94" s="697"/>
      <c r="N94" s="697"/>
      <c r="O94" s="697"/>
      <c r="P94" s="722"/>
      <c r="Q94" s="723"/>
      <c r="R94" s="723"/>
      <c r="S94" s="723"/>
      <c r="T94" s="723"/>
      <c r="U94" s="724"/>
      <c r="V94" s="725"/>
      <c r="W94" s="725"/>
      <c r="X94" s="725"/>
      <c r="Y94" s="725"/>
      <c r="Z94" s="725"/>
      <c r="AA94" s="725"/>
      <c r="AB94" s="595"/>
      <c r="AC94" s="595"/>
      <c r="AD94" s="595"/>
      <c r="AE94" s="595"/>
      <c r="AF94" s="595"/>
      <c r="AG94" s="595"/>
      <c r="AH94" s="595"/>
      <c r="AI94" s="595"/>
      <c r="AJ94" s="595"/>
      <c r="AK94" s="595"/>
      <c r="AL94" s="595"/>
      <c r="AM94" s="595"/>
    </row>
  </sheetData>
  <customSheetViews>
    <customSheetView guid="{0BABB45E-2E04-4EF9-B6DB-A3C90737BC1D}" showPageBreaks="1" printArea="1" view="pageBreakPreview" topLeftCell="A13">
      <selection activeCell="AE63" sqref="AE63"/>
      <pageMargins left="0" right="0" top="0" bottom="0" header="0" footer="0"/>
      <headerFooter alignWithMargins="0"/>
    </customSheetView>
    <customSheetView guid="{51EA80E5-8A40-457F-BD3B-5254392D47AE}" showPageBreaks="1" printArea="1" view="pageBreakPreview" topLeftCell="A46">
      <selection activeCell="AB72" sqref="AB72:AG72"/>
      <pageMargins left="0" right="0" top="0" bottom="0" header="0" footer="0"/>
      <headerFooter alignWithMargins="0"/>
    </customSheetView>
    <customSheetView guid="{69464F70-16F9-4136-87AF-D70A02C3B76C}" showPageBreaks="1" printArea="1" view="pageBreakPreview" topLeftCell="A46">
      <selection activeCell="AB72" sqref="AB72:AG72"/>
      <pageMargins left="0" right="0" top="0" bottom="0" header="0" footer="0"/>
      <headerFooter alignWithMargins="0"/>
    </customSheetView>
    <customSheetView guid="{D2B5EC5D-6E54-47E5-91DA-BD5989BD188A}" showPageBreaks="1" printArea="1" view="pageBreakPreview" topLeftCell="A46">
      <selection activeCell="AB72" sqref="AB72:AG72"/>
      <pageMargins left="0" right="0" top="0" bottom="0" header="0" footer="0"/>
      <headerFooter alignWithMargins="0"/>
    </customSheetView>
    <customSheetView guid="{7638A293-2517-4C0E-9B00-4D7C5CE7FD01}" showPageBreaks="1" printArea="1" view="pageBreakPreview">
      <selection activeCell="J24" sqref="J24"/>
      <pageMargins left="0" right="0" top="0" bottom="0" header="0" footer="0"/>
      <headerFooter alignWithMargins="0"/>
    </customSheetView>
    <customSheetView guid="{52797262-6142-4579-A585-EF778AE1B777}" showPageBreaks="1" printArea="1" view="pageBreakPreview" topLeftCell="A49">
      <selection activeCell="J24" sqref="J24"/>
      <pageMargins left="0" right="0" top="0" bottom="0" header="0" footer="0"/>
      <headerFooter alignWithMargins="0"/>
    </customSheetView>
    <customSheetView guid="{88309E32-0F84-4306-A278-4798D3F83810}" showPageBreaks="1" printArea="1" view="pageBreakPreview" topLeftCell="A49">
      <selection activeCell="J24" sqref="J24"/>
      <pageMargins left="0" right="0" top="0" bottom="0" header="0" footer="0"/>
      <headerFooter alignWithMargins="0"/>
    </customSheetView>
    <customSheetView guid="{82097881-6F01-409B-9626-09347A86C944}" showPageBreaks="1" printArea="1" view="pageBreakPreview">
      <selection activeCell="L30" sqref="L30"/>
      <pageMargins left="0" right="0" top="0" bottom="0" header="0" footer="0"/>
      <headerFooter alignWithMargins="0"/>
    </customSheetView>
    <customSheetView guid="{C4E6220D-41C8-40B2-AF0A-6EEC54FEFC3B}" scale="85" showPageBreaks="1" printArea="1" view="pageBreakPreview" topLeftCell="A58">
      <selection activeCell="AA38" sqref="Z38:AA40"/>
      <pageMargins left="0" right="0" top="0" bottom="0" header="0" footer="0"/>
      <headerFooter alignWithMargins="0"/>
    </customSheetView>
    <customSheetView guid="{67812C5A-1D79-4D20-9561-724B7A740687}" scale="85" showPageBreaks="1" printArea="1" view="pageBreakPreview" topLeftCell="A58">
      <selection activeCell="AA38" sqref="Z38:AA40"/>
      <pageMargins left="0" right="0" top="0" bottom="0" header="0" footer="0"/>
      <headerFooter alignWithMargins="0"/>
    </customSheetView>
    <customSheetView guid="{C437A408-6157-48A1-8109-95F4DC2109CD}" scale="85" showPageBreaks="1" printArea="1" view="pageBreakPreview" topLeftCell="A58">
      <selection activeCell="AA38" sqref="Z38:AA40"/>
      <pageMargins left="0" right="0" top="0" bottom="0" header="0" footer="0"/>
      <headerFooter alignWithMargins="0"/>
    </customSheetView>
    <customSheetView guid="{A9FD053A-4046-4DCB-BFF9-69FBE35E214B}" scale="85" showPageBreaks="1" printArea="1" view="pageBreakPreview" topLeftCell="A5">
      <selection activeCell="AA38" sqref="Z38:AA40"/>
      <pageMargins left="0" right="0" top="0" bottom="0" header="0" footer="0"/>
      <headerFooter alignWithMargins="0"/>
    </customSheetView>
    <customSheetView guid="{8D42FC69-A302-4509-9149-10B34FBDD5FD}" scale="85" showPageBreaks="1" printArea="1" view="pageBreakPreview" topLeftCell="A5">
      <selection activeCell="AA38" sqref="Z38:AA40"/>
      <pageMargins left="0" right="0" top="0" bottom="0" header="0" footer="0"/>
      <headerFooter alignWithMargins="0"/>
    </customSheetView>
    <customSheetView guid="{ABA71FD7-2F20-4D89-9682-086673B2D428}" scale="85" showPageBreaks="1" printArea="1" view="pageBreakPreview">
      <pageMargins left="0" right="0" top="0" bottom="0" header="0" footer="0"/>
      <headerFooter alignWithMargins="0"/>
    </customSheetView>
    <customSheetView guid="{28B27DAA-D495-4FE0-A4B0-318BBC5296C8}" scale="85" showPageBreaks="1" printArea="1" view="pageBreakPreview" topLeftCell="A58">
      <selection activeCell="AA38" sqref="Z38:AA40"/>
      <pageMargins left="0" right="0" top="0" bottom="0" header="0" footer="0"/>
      <headerFooter alignWithMargins="0"/>
    </customSheetView>
    <customSheetView guid="{E39192D6-5293-4E96-A0BA-106405229387}" scale="85" showPageBreaks="1" printArea="1" view="pageBreakPreview" topLeftCell="A58">
      <selection activeCell="AA38" sqref="Z38:AA40"/>
      <pageMargins left="0" right="0" top="0" bottom="0" header="0" footer="0"/>
      <headerFooter alignWithMargins="0"/>
    </customSheetView>
    <customSheetView guid="{B0D27BBA-DB06-47F7-8459-5413A1184B9F}" scale="85" showPageBreaks="1" printArea="1" view="pageBreakPreview" topLeftCell="A58">
      <selection activeCell="AA38" sqref="Z38:AA40"/>
      <pageMargins left="0" right="0" top="0" bottom="0" header="0" footer="0"/>
      <headerFooter alignWithMargins="0"/>
    </customSheetView>
    <customSheetView guid="{5F692ADD-693B-4092-83D3-FB87A19A0587}" showPageBreaks="1" printArea="1" view="pageBreakPreview" topLeftCell="A46">
      <selection activeCell="AB72" sqref="AB72:AG72"/>
      <pageMargins left="0" right="0" top="0" bottom="0" header="0" footer="0"/>
      <headerFooter alignWithMargins="0"/>
    </customSheetView>
  </customSheetViews>
  <mergeCells count="95">
    <mergeCell ref="AB72:AG72"/>
    <mergeCell ref="C93:I94"/>
    <mergeCell ref="J93:N93"/>
    <mergeCell ref="O93:O94"/>
    <mergeCell ref="P93:U94"/>
    <mergeCell ref="V93:AA94"/>
    <mergeCell ref="J94:N94"/>
    <mergeCell ref="E75:J75"/>
    <mergeCell ref="L75:Q75"/>
    <mergeCell ref="X75:AC75"/>
    <mergeCell ref="F80:K80"/>
    <mergeCell ref="X80:AC80"/>
    <mergeCell ref="F84:K84"/>
    <mergeCell ref="O84:T84"/>
    <mergeCell ref="X84:AC84"/>
    <mergeCell ref="K89:P89"/>
    <mergeCell ref="K51:P51"/>
    <mergeCell ref="AB53:AG53"/>
    <mergeCell ref="E56:J56"/>
    <mergeCell ref="L56:Q56"/>
    <mergeCell ref="K70:P70"/>
    <mergeCell ref="X70:AC70"/>
    <mergeCell ref="R28:R29"/>
    <mergeCell ref="S28:V29"/>
    <mergeCell ref="N29:Q29"/>
    <mergeCell ref="F46:K46"/>
    <mergeCell ref="O46:T46"/>
    <mergeCell ref="C18:F19"/>
    <mergeCell ref="G18:G19"/>
    <mergeCell ref="H18:K19"/>
    <mergeCell ref="L18:L19"/>
    <mergeCell ref="M18:P19"/>
    <mergeCell ref="A17:G17"/>
    <mergeCell ref="H17:K17"/>
    <mergeCell ref="M17:P17"/>
    <mergeCell ref="R17:Y17"/>
    <mergeCell ref="Z17:AD17"/>
    <mergeCell ref="Z2:AD2"/>
    <mergeCell ref="AE2:AK2"/>
    <mergeCell ref="AI18:AL18"/>
    <mergeCell ref="Z19:AD19"/>
    <mergeCell ref="AE19:AH19"/>
    <mergeCell ref="AI19:AL19"/>
    <mergeCell ref="Z18:AD18"/>
    <mergeCell ref="AE18:AH18"/>
    <mergeCell ref="I8:N8"/>
    <mergeCell ref="Q8:Q9"/>
    <mergeCell ref="R8:U9"/>
    <mergeCell ref="AC8:AF9"/>
    <mergeCell ref="I9:N9"/>
    <mergeCell ref="I5:N5"/>
    <mergeCell ref="Q5:Q6"/>
    <mergeCell ref="R5:U6"/>
    <mergeCell ref="AA5:AG5"/>
    <mergeCell ref="I6:N6"/>
    <mergeCell ref="AA6:AG6"/>
    <mergeCell ref="Q18:Q19"/>
    <mergeCell ref="R18:U19"/>
    <mergeCell ref="Z20:AD20"/>
    <mergeCell ref="AE20:AH20"/>
    <mergeCell ref="R24:U25"/>
    <mergeCell ref="AE21:AH21"/>
    <mergeCell ref="I11:N11"/>
    <mergeCell ref="Q11:Q12"/>
    <mergeCell ref="R11:U12"/>
    <mergeCell ref="I12:N12"/>
    <mergeCell ref="AI17:AL17"/>
    <mergeCell ref="AE17:AH17"/>
    <mergeCell ref="AI20:AL20"/>
    <mergeCell ref="X51:AC51"/>
    <mergeCell ref="AE22:AH22"/>
    <mergeCell ref="AI22:AL22"/>
    <mergeCell ref="W28:X29"/>
    <mergeCell ref="Y28:AK29"/>
    <mergeCell ref="X42:AC42"/>
    <mergeCell ref="X46:AC46"/>
    <mergeCell ref="X37:AC37"/>
    <mergeCell ref="Z24:AL25"/>
    <mergeCell ref="Z21:AD21"/>
    <mergeCell ref="X89:AC89"/>
    <mergeCell ref="AB91:AG91"/>
    <mergeCell ref="AI21:AL21"/>
    <mergeCell ref="Z22:AD22"/>
    <mergeCell ref="F65:K65"/>
    <mergeCell ref="O65:T65"/>
    <mergeCell ref="X65:AC65"/>
    <mergeCell ref="C28:L29"/>
    <mergeCell ref="X56:AC56"/>
    <mergeCell ref="F61:K61"/>
    <mergeCell ref="X61:AC61"/>
    <mergeCell ref="F42:K42"/>
    <mergeCell ref="E37:J37"/>
    <mergeCell ref="L37:Q37"/>
    <mergeCell ref="M28:M29"/>
    <mergeCell ref="N28:Q28"/>
  </mergeCells>
  <phoneticPr fontId="2"/>
  <pageMargins left="0.61" right="0.36" top="0.74" bottom="0.31" header="0.51200000000000001" footer="0.33"/>
  <pageSetup paperSize="9" fitToHeight="0"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K48"/>
  <sheetViews>
    <sheetView showZeros="0" showOutlineSymbols="0" view="pageBreakPreview" topLeftCell="A25" zoomScale="75" zoomScaleNormal="75" zoomScaleSheetLayoutView="75" workbookViewId="0">
      <selection activeCell="AO12" sqref="AO12"/>
    </sheetView>
  </sheetViews>
  <sheetFormatPr defaultColWidth="12" defaultRowHeight="22.5" customHeight="1" x14ac:dyDescent="0.2"/>
  <cols>
    <col min="1" max="1" width="1.453125" style="38" customWidth="1"/>
    <col min="2" max="2" width="2.453125" style="38" customWidth="1"/>
    <col min="3" max="35" width="3" style="38" customWidth="1"/>
    <col min="36" max="36" width="2.453125" style="38" customWidth="1"/>
    <col min="37" max="37" width="1.453125" style="38" customWidth="1"/>
    <col min="38" max="16384" width="12" style="38"/>
  </cols>
  <sheetData>
    <row r="1" spans="1:37" ht="11.25" customHeight="1" thickBot="1" x14ac:dyDescent="0.25">
      <c r="A1" s="185"/>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row>
    <row r="2" spans="1:37" ht="22.5" customHeight="1" x14ac:dyDescent="0.2">
      <c r="A2" s="185"/>
      <c r="B2" s="186"/>
      <c r="C2" s="187" t="s">
        <v>916</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8"/>
      <c r="AK2" s="185"/>
    </row>
    <row r="3" spans="1:37" ht="22.5" customHeight="1" x14ac:dyDescent="0.2">
      <c r="A3" s="185"/>
      <c r="B3" s="189"/>
      <c r="C3" s="185" t="s">
        <v>917</v>
      </c>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90"/>
      <c r="AK3" s="185"/>
    </row>
    <row r="4" spans="1:37" ht="22.5" customHeight="1" x14ac:dyDescent="0.2">
      <c r="A4" s="185"/>
      <c r="B4" s="189"/>
      <c r="C4" s="185" t="s">
        <v>918</v>
      </c>
      <c r="D4" s="185" t="s">
        <v>919</v>
      </c>
      <c r="E4" s="185"/>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190"/>
      <c r="AK4" s="185"/>
    </row>
    <row r="5" spans="1:37" ht="22.5" customHeight="1" x14ac:dyDescent="0.2">
      <c r="A5" s="185"/>
      <c r="B5" s="189"/>
      <c r="C5" s="407" t="s">
        <v>920</v>
      </c>
      <c r="D5" s="408"/>
      <c r="E5" s="408"/>
      <c r="F5" s="408"/>
      <c r="G5" s="408"/>
      <c r="H5" s="408"/>
      <c r="I5" s="408"/>
      <c r="J5" s="408"/>
      <c r="K5" s="409" t="s">
        <v>921</v>
      </c>
      <c r="L5" s="408"/>
      <c r="M5" s="408"/>
      <c r="N5" s="408"/>
      <c r="O5" s="408"/>
      <c r="P5" s="408"/>
      <c r="Q5" s="408"/>
      <c r="R5" s="410" t="s">
        <v>297</v>
      </c>
      <c r="S5" s="409" t="s">
        <v>922</v>
      </c>
      <c r="T5" s="411"/>
      <c r="U5" s="411"/>
      <c r="V5" s="411"/>
      <c r="W5" s="412" t="s">
        <v>189</v>
      </c>
      <c r="X5" s="413"/>
      <c r="Y5" s="414" t="s">
        <v>923</v>
      </c>
      <c r="Z5" s="414"/>
      <c r="AA5" s="414"/>
      <c r="AB5" s="415"/>
      <c r="AC5" s="415"/>
      <c r="AD5" s="415"/>
      <c r="AE5" s="415"/>
      <c r="AF5" s="415"/>
      <c r="AG5" s="415"/>
      <c r="AH5" s="415"/>
      <c r="AI5" s="416" t="s">
        <v>924</v>
      </c>
      <c r="AJ5" s="191"/>
      <c r="AK5" s="192"/>
    </row>
    <row r="6" spans="1:37" ht="22.5" customHeight="1" x14ac:dyDescent="0.2">
      <c r="A6" s="185"/>
      <c r="B6" s="189"/>
      <c r="C6" s="417"/>
      <c r="D6" s="415"/>
      <c r="E6" s="415"/>
      <c r="F6" s="418" t="s">
        <v>39</v>
      </c>
      <c r="G6" s="419"/>
      <c r="H6" s="415"/>
      <c r="I6" s="415"/>
      <c r="J6" s="415"/>
      <c r="K6" s="420" t="s">
        <v>925</v>
      </c>
      <c r="L6" s="421"/>
      <c r="M6" s="983"/>
      <c r="N6" s="984"/>
      <c r="O6" s="984"/>
      <c r="P6" s="984"/>
      <c r="Q6" s="984"/>
      <c r="R6" s="985"/>
      <c r="S6" s="417"/>
      <c r="T6" s="986">
        <v>1.2E-2</v>
      </c>
      <c r="U6" s="987"/>
      <c r="V6" s="987"/>
      <c r="W6" s="422"/>
      <c r="X6" s="423" t="s">
        <v>925</v>
      </c>
      <c r="Y6" s="424"/>
      <c r="Z6" s="988">
        <f>ROUND(M6*T6,0)</f>
        <v>0</v>
      </c>
      <c r="AA6" s="988"/>
      <c r="AB6" s="988"/>
      <c r="AC6" s="988"/>
      <c r="AD6" s="988"/>
      <c r="AE6" s="988"/>
      <c r="AF6" s="415" t="s">
        <v>869</v>
      </c>
      <c r="AG6" s="415"/>
      <c r="AH6" s="408"/>
      <c r="AI6" s="425"/>
      <c r="AJ6" s="193"/>
      <c r="AK6" s="194"/>
    </row>
    <row r="7" spans="1:37" ht="22.5" customHeight="1" x14ac:dyDescent="0.2">
      <c r="A7" s="185"/>
      <c r="B7" s="189"/>
      <c r="C7" s="417"/>
      <c r="D7" s="415"/>
      <c r="E7" s="415"/>
      <c r="F7" s="418" t="s">
        <v>43</v>
      </c>
      <c r="G7" s="419"/>
      <c r="H7" s="415"/>
      <c r="I7" s="415"/>
      <c r="J7" s="415"/>
      <c r="K7" s="420" t="s">
        <v>925</v>
      </c>
      <c r="L7" s="421"/>
      <c r="M7" s="983"/>
      <c r="N7" s="984"/>
      <c r="O7" s="984"/>
      <c r="P7" s="984"/>
      <c r="Q7" s="984"/>
      <c r="R7" s="985"/>
      <c r="S7" s="417"/>
      <c r="T7" s="986">
        <v>2.3E-2</v>
      </c>
      <c r="U7" s="987"/>
      <c r="V7" s="987"/>
      <c r="W7" s="422"/>
      <c r="X7" s="423" t="s">
        <v>925</v>
      </c>
      <c r="Y7" s="424"/>
      <c r="Z7" s="988">
        <f>ROUND(M7*T7,0)</f>
        <v>0</v>
      </c>
      <c r="AA7" s="988"/>
      <c r="AB7" s="988"/>
      <c r="AC7" s="988"/>
      <c r="AD7" s="988"/>
      <c r="AE7" s="988"/>
      <c r="AF7" s="415" t="s">
        <v>869</v>
      </c>
      <c r="AG7" s="415"/>
      <c r="AH7" s="408"/>
      <c r="AI7" s="425"/>
      <c r="AJ7" s="193"/>
      <c r="AK7" s="194"/>
    </row>
    <row r="8" spans="1:37" ht="22.5" customHeight="1" x14ac:dyDescent="0.2">
      <c r="A8" s="185"/>
      <c r="B8" s="189"/>
      <c r="C8" s="417"/>
      <c r="D8" s="415"/>
      <c r="E8" s="415"/>
      <c r="F8" s="418">
        <v>10</v>
      </c>
      <c r="G8" s="419"/>
      <c r="H8" s="415"/>
      <c r="I8" s="415"/>
      <c r="J8" s="415"/>
      <c r="K8" s="420" t="s">
        <v>925</v>
      </c>
      <c r="L8" s="421"/>
      <c r="M8" s="983"/>
      <c r="N8" s="984"/>
      <c r="O8" s="984"/>
      <c r="P8" s="984"/>
      <c r="Q8" s="984"/>
      <c r="R8" s="985"/>
      <c r="S8" s="417"/>
      <c r="T8" s="986">
        <v>2.5000000000000001E-2</v>
      </c>
      <c r="U8" s="987"/>
      <c r="V8" s="987"/>
      <c r="W8" s="422"/>
      <c r="X8" s="423" t="s">
        <v>925</v>
      </c>
      <c r="Y8" s="424"/>
      <c r="Z8" s="988">
        <f t="shared" ref="Z8:Z34" si="0">ROUND(M8*T8,0)</f>
        <v>0</v>
      </c>
      <c r="AA8" s="988"/>
      <c r="AB8" s="988"/>
      <c r="AC8" s="988"/>
      <c r="AD8" s="988"/>
      <c r="AE8" s="988"/>
      <c r="AF8" s="415" t="s">
        <v>869</v>
      </c>
      <c r="AG8" s="415"/>
      <c r="AH8" s="408"/>
      <c r="AI8" s="426"/>
      <c r="AJ8" s="193"/>
      <c r="AK8" s="194"/>
    </row>
    <row r="9" spans="1:37" ht="22.5" customHeight="1" x14ac:dyDescent="0.2">
      <c r="A9" s="185"/>
      <c r="B9" s="189"/>
      <c r="C9" s="417"/>
      <c r="D9" s="415"/>
      <c r="E9" s="415"/>
      <c r="F9" s="418">
        <v>11</v>
      </c>
      <c r="G9" s="418"/>
      <c r="H9" s="415"/>
      <c r="I9" s="415"/>
      <c r="J9" s="415"/>
      <c r="K9" s="420" t="s">
        <v>925</v>
      </c>
      <c r="L9" s="421"/>
      <c r="M9" s="983"/>
      <c r="N9" s="984"/>
      <c r="O9" s="984"/>
      <c r="P9" s="984"/>
      <c r="Q9" s="984"/>
      <c r="R9" s="985"/>
      <c r="S9" s="417"/>
      <c r="T9" s="986">
        <v>2.4E-2</v>
      </c>
      <c r="U9" s="987"/>
      <c r="V9" s="987"/>
      <c r="W9" s="422"/>
      <c r="X9" s="423" t="s">
        <v>925</v>
      </c>
      <c r="Y9" s="424"/>
      <c r="Z9" s="988">
        <f t="shared" si="0"/>
        <v>0</v>
      </c>
      <c r="AA9" s="988"/>
      <c r="AB9" s="988"/>
      <c r="AC9" s="988"/>
      <c r="AD9" s="988"/>
      <c r="AE9" s="988"/>
      <c r="AF9" s="415" t="s">
        <v>869</v>
      </c>
      <c r="AG9" s="415"/>
      <c r="AH9" s="408"/>
      <c r="AI9" s="425"/>
      <c r="AJ9" s="193"/>
      <c r="AK9" s="194"/>
    </row>
    <row r="10" spans="1:37" ht="22.5" customHeight="1" x14ac:dyDescent="0.2">
      <c r="A10" s="185"/>
      <c r="B10" s="189"/>
      <c r="C10" s="417"/>
      <c r="D10" s="415"/>
      <c r="E10" s="415"/>
      <c r="F10" s="427">
        <v>12</v>
      </c>
      <c r="G10" s="418"/>
      <c r="H10" s="415"/>
      <c r="I10" s="415"/>
      <c r="J10" s="415"/>
      <c r="K10" s="420" t="s">
        <v>925</v>
      </c>
      <c r="L10" s="421"/>
      <c r="M10" s="983"/>
      <c r="N10" s="984"/>
      <c r="O10" s="984"/>
      <c r="P10" s="984"/>
      <c r="Q10" s="984"/>
      <c r="R10" s="985"/>
      <c r="S10" s="417"/>
      <c r="T10" s="986">
        <v>2.5000000000000001E-2</v>
      </c>
      <c r="U10" s="987"/>
      <c r="V10" s="987"/>
      <c r="W10" s="422"/>
      <c r="X10" s="423" t="s">
        <v>925</v>
      </c>
      <c r="Y10" s="424"/>
      <c r="Z10" s="988">
        <f t="shared" si="0"/>
        <v>0</v>
      </c>
      <c r="AA10" s="988"/>
      <c r="AB10" s="988"/>
      <c r="AC10" s="988"/>
      <c r="AD10" s="988"/>
      <c r="AE10" s="988"/>
      <c r="AF10" s="415" t="s">
        <v>869</v>
      </c>
      <c r="AG10" s="415"/>
      <c r="AH10" s="408"/>
      <c r="AI10" s="425"/>
      <c r="AJ10" s="193"/>
      <c r="AK10" s="194"/>
    </row>
    <row r="11" spans="1:37" ht="22.5" customHeight="1" x14ac:dyDescent="0.2">
      <c r="A11" s="185"/>
      <c r="B11" s="189"/>
      <c r="C11" s="428"/>
      <c r="D11" s="429"/>
      <c r="E11" s="429"/>
      <c r="F11" s="418">
        <v>13</v>
      </c>
      <c r="G11" s="427"/>
      <c r="H11" s="429"/>
      <c r="I11" s="429"/>
      <c r="J11" s="429"/>
      <c r="K11" s="430" t="s">
        <v>925</v>
      </c>
      <c r="L11" s="429"/>
      <c r="M11" s="995"/>
      <c r="N11" s="995"/>
      <c r="O11" s="995"/>
      <c r="P11" s="995"/>
      <c r="Q11" s="995"/>
      <c r="R11" s="996"/>
      <c r="S11" s="428"/>
      <c r="T11" s="986">
        <v>1.4999999999999999E-2</v>
      </c>
      <c r="U11" s="987"/>
      <c r="V11" s="987"/>
      <c r="W11" s="431"/>
      <c r="X11" s="432" t="s">
        <v>925</v>
      </c>
      <c r="Y11" s="433"/>
      <c r="Z11" s="997">
        <f t="shared" si="0"/>
        <v>0</v>
      </c>
      <c r="AA11" s="997"/>
      <c r="AB11" s="997"/>
      <c r="AC11" s="997"/>
      <c r="AD11" s="997"/>
      <c r="AE11" s="997"/>
      <c r="AF11" s="429" t="s">
        <v>869</v>
      </c>
      <c r="AG11" s="429"/>
      <c r="AH11" s="434"/>
      <c r="AI11" s="435"/>
      <c r="AJ11" s="193"/>
      <c r="AK11" s="194"/>
    </row>
    <row r="12" spans="1:37" ht="22.5" customHeight="1" x14ac:dyDescent="0.2">
      <c r="A12" s="185"/>
      <c r="B12" s="189"/>
      <c r="C12" s="417"/>
      <c r="D12" s="415"/>
      <c r="E12" s="415"/>
      <c r="F12" s="418">
        <v>14</v>
      </c>
      <c r="G12" s="418"/>
      <c r="H12" s="415"/>
      <c r="I12" s="415"/>
      <c r="J12" s="415"/>
      <c r="K12" s="420" t="s">
        <v>925</v>
      </c>
      <c r="L12" s="421"/>
      <c r="M12" s="983"/>
      <c r="N12" s="984"/>
      <c r="O12" s="984"/>
      <c r="P12" s="984"/>
      <c r="Q12" s="984"/>
      <c r="R12" s="985"/>
      <c r="S12" s="417"/>
      <c r="T12" s="986">
        <v>8.9999999999999993E-3</v>
      </c>
      <c r="U12" s="987"/>
      <c r="V12" s="987"/>
      <c r="W12" s="422"/>
      <c r="X12" s="423" t="s">
        <v>925</v>
      </c>
      <c r="Y12" s="424"/>
      <c r="Z12" s="988">
        <f t="shared" si="0"/>
        <v>0</v>
      </c>
      <c r="AA12" s="988"/>
      <c r="AB12" s="988"/>
      <c r="AC12" s="988"/>
      <c r="AD12" s="988"/>
      <c r="AE12" s="988"/>
      <c r="AF12" s="415" t="s">
        <v>869</v>
      </c>
      <c r="AG12" s="415"/>
      <c r="AH12" s="436"/>
      <c r="AI12" s="426"/>
      <c r="AJ12" s="193"/>
      <c r="AK12" s="194"/>
    </row>
    <row r="13" spans="1:37" ht="22.5" customHeight="1" x14ac:dyDescent="0.2">
      <c r="A13" s="185"/>
      <c r="B13" s="189"/>
      <c r="C13" s="417"/>
      <c r="D13" s="415"/>
      <c r="E13" s="415"/>
      <c r="F13" s="418">
        <v>15</v>
      </c>
      <c r="G13" s="418"/>
      <c r="H13" s="415"/>
      <c r="I13" s="415"/>
      <c r="J13" s="415"/>
      <c r="K13" s="420" t="s">
        <v>925</v>
      </c>
      <c r="L13" s="421"/>
      <c r="M13" s="983"/>
      <c r="N13" s="984"/>
      <c r="O13" s="984"/>
      <c r="P13" s="984"/>
      <c r="Q13" s="984"/>
      <c r="R13" s="985"/>
      <c r="S13" s="417"/>
      <c r="T13" s="986">
        <v>0</v>
      </c>
      <c r="U13" s="987"/>
      <c r="V13" s="987"/>
      <c r="W13" s="422"/>
      <c r="X13" s="423" t="s">
        <v>925</v>
      </c>
      <c r="Y13" s="424"/>
      <c r="Z13" s="988">
        <f t="shared" si="0"/>
        <v>0</v>
      </c>
      <c r="AA13" s="988"/>
      <c r="AB13" s="988"/>
      <c r="AC13" s="988"/>
      <c r="AD13" s="988"/>
      <c r="AE13" s="988"/>
      <c r="AF13" s="415" t="s">
        <v>869</v>
      </c>
      <c r="AG13" s="415"/>
      <c r="AH13" s="408"/>
      <c r="AI13" s="437"/>
      <c r="AJ13" s="193"/>
      <c r="AK13" s="194"/>
    </row>
    <row r="14" spans="1:37" ht="22.5" customHeight="1" x14ac:dyDescent="0.2">
      <c r="A14" s="185"/>
      <c r="B14" s="189"/>
      <c r="C14" s="417"/>
      <c r="D14" s="415"/>
      <c r="E14" s="415"/>
      <c r="F14" s="418">
        <v>16</v>
      </c>
      <c r="G14" s="418"/>
      <c r="H14" s="415"/>
      <c r="I14" s="415"/>
      <c r="J14" s="415"/>
      <c r="K14" s="420" t="s">
        <v>925</v>
      </c>
      <c r="L14" s="421"/>
      <c r="M14" s="983"/>
      <c r="N14" s="984"/>
      <c r="O14" s="984"/>
      <c r="P14" s="984"/>
      <c r="Q14" s="984"/>
      <c r="R14" s="985"/>
      <c r="S14" s="417"/>
      <c r="T14" s="986">
        <v>0</v>
      </c>
      <c r="U14" s="987"/>
      <c r="V14" s="987"/>
      <c r="W14" s="422"/>
      <c r="X14" s="423" t="s">
        <v>925</v>
      </c>
      <c r="Y14" s="424"/>
      <c r="Z14" s="988">
        <f t="shared" si="0"/>
        <v>0</v>
      </c>
      <c r="AA14" s="988"/>
      <c r="AB14" s="988"/>
      <c r="AC14" s="988"/>
      <c r="AD14" s="988"/>
      <c r="AE14" s="988"/>
      <c r="AF14" s="415" t="s">
        <v>869</v>
      </c>
      <c r="AG14" s="415"/>
      <c r="AH14" s="408"/>
      <c r="AI14" s="522"/>
      <c r="AJ14" s="193"/>
      <c r="AK14" s="194"/>
    </row>
    <row r="15" spans="1:37" ht="22.5" customHeight="1" x14ac:dyDescent="0.2">
      <c r="A15" s="185"/>
      <c r="B15" s="189"/>
      <c r="C15" s="417"/>
      <c r="D15" s="415"/>
      <c r="E15" s="415"/>
      <c r="F15" s="418">
        <v>17</v>
      </c>
      <c r="G15" s="418"/>
      <c r="H15" s="415"/>
      <c r="I15" s="415"/>
      <c r="J15" s="415"/>
      <c r="K15" s="420" t="s">
        <v>925</v>
      </c>
      <c r="L15" s="421"/>
      <c r="M15" s="983"/>
      <c r="N15" s="984"/>
      <c r="O15" s="984"/>
      <c r="P15" s="984"/>
      <c r="Q15" s="984"/>
      <c r="R15" s="985"/>
      <c r="S15" s="417"/>
      <c r="T15" s="986">
        <v>2.7E-2</v>
      </c>
      <c r="U15" s="987"/>
      <c r="V15" s="987"/>
      <c r="W15" s="422"/>
      <c r="X15" s="423" t="s">
        <v>925</v>
      </c>
      <c r="Y15" s="424"/>
      <c r="Z15" s="988">
        <f t="shared" si="0"/>
        <v>0</v>
      </c>
      <c r="AA15" s="988"/>
      <c r="AB15" s="988"/>
      <c r="AC15" s="988"/>
      <c r="AD15" s="988"/>
      <c r="AE15" s="988"/>
      <c r="AF15" s="415" t="s">
        <v>869</v>
      </c>
      <c r="AG15" s="415"/>
      <c r="AH15" s="408"/>
      <c r="AI15" s="195"/>
      <c r="AJ15" s="193"/>
      <c r="AK15" s="194"/>
    </row>
    <row r="16" spans="1:37" ht="22.5" customHeight="1" x14ac:dyDescent="0.2">
      <c r="A16" s="185"/>
      <c r="B16" s="189"/>
      <c r="C16" s="438"/>
      <c r="D16" s="429"/>
      <c r="E16" s="439"/>
      <c r="F16" s="440">
        <v>18</v>
      </c>
      <c r="G16" s="418"/>
      <c r="H16" s="439"/>
      <c r="I16" s="439"/>
      <c r="J16" s="439"/>
      <c r="K16" s="420" t="s">
        <v>925</v>
      </c>
      <c r="L16" s="421"/>
      <c r="M16" s="983"/>
      <c r="N16" s="984"/>
      <c r="O16" s="984"/>
      <c r="P16" s="984"/>
      <c r="Q16" s="984"/>
      <c r="R16" s="985"/>
      <c r="S16" s="294"/>
      <c r="T16" s="986">
        <v>2.7E-2</v>
      </c>
      <c r="U16" s="987"/>
      <c r="V16" s="987"/>
      <c r="W16" s="441"/>
      <c r="X16" s="423" t="s">
        <v>925</v>
      </c>
      <c r="Y16" s="424"/>
      <c r="Z16" s="988">
        <f t="shared" si="0"/>
        <v>0</v>
      </c>
      <c r="AA16" s="988"/>
      <c r="AB16" s="988"/>
      <c r="AC16" s="988"/>
      <c r="AD16" s="988"/>
      <c r="AE16" s="988"/>
      <c r="AF16" s="439" t="s">
        <v>869</v>
      </c>
      <c r="AG16" s="439"/>
      <c r="AH16" s="442"/>
      <c r="AI16" s="443"/>
      <c r="AJ16" s="193"/>
      <c r="AK16" s="194"/>
    </row>
    <row r="17" spans="1:37" ht="22.5" customHeight="1" x14ac:dyDescent="0.2">
      <c r="A17" s="185"/>
      <c r="B17" s="189"/>
      <c r="C17" s="444"/>
      <c r="D17" s="521"/>
      <c r="E17" s="521"/>
      <c r="F17" s="523">
        <v>19</v>
      </c>
      <c r="G17" s="524"/>
      <c r="H17" s="521"/>
      <c r="I17" s="521"/>
      <c r="J17" s="521"/>
      <c r="K17" s="525" t="s">
        <v>925</v>
      </c>
      <c r="L17" s="526"/>
      <c r="M17" s="989"/>
      <c r="N17" s="990"/>
      <c r="O17" s="990"/>
      <c r="P17" s="990"/>
      <c r="Q17" s="990"/>
      <c r="R17" s="991"/>
      <c r="S17" s="444"/>
      <c r="T17" s="992">
        <v>2.5999999999999999E-2</v>
      </c>
      <c r="U17" s="993"/>
      <c r="V17" s="993"/>
      <c r="W17" s="445"/>
      <c r="X17" s="527" t="s">
        <v>925</v>
      </c>
      <c r="Y17" s="528"/>
      <c r="Z17" s="994">
        <f t="shared" si="0"/>
        <v>0</v>
      </c>
      <c r="AA17" s="994"/>
      <c r="AB17" s="994"/>
      <c r="AC17" s="994"/>
      <c r="AD17" s="994"/>
      <c r="AE17" s="994"/>
      <c r="AF17" s="529" t="s">
        <v>92</v>
      </c>
      <c r="AG17" s="529"/>
      <c r="AH17" s="529"/>
      <c r="AI17" s="530"/>
      <c r="AJ17" s="190"/>
      <c r="AK17" s="185"/>
    </row>
    <row r="18" spans="1:37" ht="22.5" customHeight="1" x14ac:dyDescent="0.2">
      <c r="A18" s="185"/>
      <c r="B18" s="189"/>
      <c r="C18" s="531"/>
      <c r="D18" s="532"/>
      <c r="E18" s="532"/>
      <c r="F18" s="533">
        <v>20</v>
      </c>
      <c r="G18" s="534"/>
      <c r="H18" s="532"/>
      <c r="I18" s="532"/>
      <c r="J18" s="532"/>
      <c r="K18" s="535" t="s">
        <v>925</v>
      </c>
      <c r="L18" s="536"/>
      <c r="M18" s="966"/>
      <c r="N18" s="967"/>
      <c r="O18" s="967"/>
      <c r="P18" s="967"/>
      <c r="Q18" s="967"/>
      <c r="R18" s="968"/>
      <c r="S18" s="531"/>
      <c r="T18" s="969">
        <v>2.6290000000000001E-2</v>
      </c>
      <c r="U18" s="970"/>
      <c r="V18" s="970"/>
      <c r="W18" s="537"/>
      <c r="X18" s="538" t="s">
        <v>925</v>
      </c>
      <c r="Y18" s="539"/>
      <c r="Z18" s="981">
        <f t="shared" si="0"/>
        <v>0</v>
      </c>
      <c r="AA18" s="981"/>
      <c r="AB18" s="981"/>
      <c r="AC18" s="981"/>
      <c r="AD18" s="981"/>
      <c r="AE18" s="981"/>
      <c r="AF18" s="446" t="s">
        <v>92</v>
      </c>
      <c r="AG18" s="446"/>
      <c r="AH18" s="446"/>
      <c r="AI18" s="540"/>
      <c r="AJ18" s="190"/>
      <c r="AK18" s="185"/>
    </row>
    <row r="19" spans="1:37" ht="22.5" customHeight="1" x14ac:dyDescent="0.2">
      <c r="A19" s="185"/>
      <c r="B19" s="189"/>
      <c r="C19" s="531"/>
      <c r="D19" s="532"/>
      <c r="E19" s="532"/>
      <c r="F19" s="533">
        <v>21</v>
      </c>
      <c r="G19" s="534"/>
      <c r="H19" s="532"/>
      <c r="I19" s="532"/>
      <c r="J19" s="532"/>
      <c r="K19" s="535" t="s">
        <v>925</v>
      </c>
      <c r="L19" s="536"/>
      <c r="M19" s="966"/>
      <c r="N19" s="967"/>
      <c r="O19" s="967"/>
      <c r="P19" s="967"/>
      <c r="Q19" s="967"/>
      <c r="R19" s="968"/>
      <c r="S19" s="531"/>
      <c r="T19" s="969">
        <v>2.7969999999999998E-2</v>
      </c>
      <c r="U19" s="970"/>
      <c r="V19" s="970"/>
      <c r="W19" s="537"/>
      <c r="X19" s="541" t="s">
        <v>925</v>
      </c>
      <c r="Y19" s="447"/>
      <c r="Z19" s="982">
        <f>ROUND(M19*T19,0)</f>
        <v>0</v>
      </c>
      <c r="AA19" s="982"/>
      <c r="AB19" s="982"/>
      <c r="AC19" s="982"/>
      <c r="AD19" s="982"/>
      <c r="AE19" s="982"/>
      <c r="AF19" s="529" t="s">
        <v>92</v>
      </c>
      <c r="AG19" s="529"/>
      <c r="AH19" s="529"/>
      <c r="AI19" s="530"/>
      <c r="AJ19" s="190"/>
      <c r="AK19" s="185"/>
    </row>
    <row r="20" spans="1:37" ht="22.5" customHeight="1" x14ac:dyDescent="0.2">
      <c r="A20" s="185"/>
      <c r="B20" s="189"/>
      <c r="C20" s="531"/>
      <c r="D20" s="532"/>
      <c r="E20" s="532"/>
      <c r="F20" s="533">
        <v>22</v>
      </c>
      <c r="G20" s="534"/>
      <c r="H20" s="532"/>
      <c r="I20" s="532"/>
      <c r="J20" s="532"/>
      <c r="K20" s="535" t="s">
        <v>925</v>
      </c>
      <c r="L20" s="536"/>
      <c r="M20" s="966"/>
      <c r="N20" s="967"/>
      <c r="O20" s="967"/>
      <c r="P20" s="967"/>
      <c r="Q20" s="967"/>
      <c r="R20" s="968"/>
      <c r="S20" s="531"/>
      <c r="T20" s="969">
        <v>2.7990000000000001E-2</v>
      </c>
      <c r="U20" s="970"/>
      <c r="V20" s="970"/>
      <c r="W20" s="537"/>
      <c r="X20" s="542" t="s">
        <v>925</v>
      </c>
      <c r="Y20" s="543"/>
      <c r="Z20" s="971">
        <f>ROUND(M20*T20,0)</f>
        <v>0</v>
      </c>
      <c r="AA20" s="971"/>
      <c r="AB20" s="971"/>
      <c r="AC20" s="971"/>
      <c r="AD20" s="971"/>
      <c r="AE20" s="971"/>
      <c r="AF20" s="529" t="s">
        <v>92</v>
      </c>
      <c r="AG20" s="529"/>
      <c r="AH20" s="529"/>
      <c r="AI20" s="540"/>
      <c r="AJ20" s="190"/>
      <c r="AK20" s="185"/>
    </row>
    <row r="21" spans="1:37" ht="22.5" customHeight="1" x14ac:dyDescent="0.2">
      <c r="A21" s="185"/>
      <c r="B21" s="189"/>
      <c r="C21" s="531"/>
      <c r="D21" s="532"/>
      <c r="E21" s="532"/>
      <c r="F21" s="533">
        <v>23</v>
      </c>
      <c r="G21" s="534"/>
      <c r="H21" s="532"/>
      <c r="I21" s="532"/>
      <c r="J21" s="532"/>
      <c r="K21" s="535" t="s">
        <v>925</v>
      </c>
      <c r="L21" s="536"/>
      <c r="M21" s="966"/>
      <c r="N21" s="967"/>
      <c r="O21" s="967"/>
      <c r="P21" s="967"/>
      <c r="Q21" s="967"/>
      <c r="R21" s="968"/>
      <c r="S21" s="531"/>
      <c r="T21" s="969">
        <v>2.811E-2</v>
      </c>
      <c r="U21" s="970"/>
      <c r="V21" s="970"/>
      <c r="W21" s="537"/>
      <c r="X21" s="542" t="s">
        <v>925</v>
      </c>
      <c r="Y21" s="543"/>
      <c r="Z21" s="971">
        <f t="shared" si="0"/>
        <v>0</v>
      </c>
      <c r="AA21" s="971"/>
      <c r="AB21" s="971"/>
      <c r="AC21" s="971"/>
      <c r="AD21" s="971"/>
      <c r="AE21" s="971"/>
      <c r="AF21" s="529" t="s">
        <v>92</v>
      </c>
      <c r="AG21" s="529"/>
      <c r="AH21" s="529"/>
      <c r="AI21" s="540"/>
      <c r="AJ21" s="190"/>
      <c r="AK21" s="185"/>
    </row>
    <row r="22" spans="1:37" ht="22.5" customHeight="1" x14ac:dyDescent="0.2">
      <c r="A22" s="185"/>
      <c r="B22" s="189"/>
      <c r="C22" s="531"/>
      <c r="D22" s="532"/>
      <c r="E22" s="532"/>
      <c r="F22" s="533">
        <v>24</v>
      </c>
      <c r="G22" s="534"/>
      <c r="H22" s="532"/>
      <c r="I22" s="532"/>
      <c r="J22" s="532"/>
      <c r="K22" s="535" t="s">
        <v>925</v>
      </c>
      <c r="L22" s="536"/>
      <c r="M22" s="966"/>
      <c r="N22" s="967"/>
      <c r="O22" s="967"/>
      <c r="P22" s="967"/>
      <c r="Q22" s="967"/>
      <c r="R22" s="968"/>
      <c r="S22" s="531"/>
      <c r="T22" s="969">
        <v>2.8510000000000001E-2</v>
      </c>
      <c r="U22" s="970"/>
      <c r="V22" s="970"/>
      <c r="W22" s="537"/>
      <c r="X22" s="542" t="s">
        <v>925</v>
      </c>
      <c r="Y22" s="543"/>
      <c r="Z22" s="971">
        <f t="shared" si="0"/>
        <v>0</v>
      </c>
      <c r="AA22" s="971"/>
      <c r="AB22" s="971"/>
      <c r="AC22" s="971"/>
      <c r="AD22" s="971"/>
      <c r="AE22" s="971"/>
      <c r="AF22" s="529" t="s">
        <v>92</v>
      </c>
      <c r="AG22" s="529"/>
      <c r="AH22" s="529"/>
      <c r="AI22" s="540"/>
      <c r="AJ22" s="190"/>
      <c r="AK22" s="185"/>
    </row>
    <row r="23" spans="1:37" ht="22.5" customHeight="1" x14ac:dyDescent="0.2">
      <c r="A23" s="185"/>
      <c r="B23" s="189"/>
      <c r="C23" s="531"/>
      <c r="D23" s="532"/>
      <c r="E23" s="532"/>
      <c r="F23" s="533">
        <v>25</v>
      </c>
      <c r="G23" s="534"/>
      <c r="H23" s="532"/>
      <c r="I23" s="532"/>
      <c r="J23" s="532"/>
      <c r="K23" s="535" t="s">
        <v>925</v>
      </c>
      <c r="L23" s="536"/>
      <c r="M23" s="966"/>
      <c r="N23" s="967"/>
      <c r="O23" s="967"/>
      <c r="P23" s="967"/>
      <c r="Q23" s="967"/>
      <c r="R23" s="968"/>
      <c r="S23" s="531"/>
      <c r="T23" s="969">
        <v>2.9190000000000001E-2</v>
      </c>
      <c r="U23" s="970"/>
      <c r="V23" s="970"/>
      <c r="W23" s="537"/>
      <c r="X23" s="542" t="s">
        <v>925</v>
      </c>
      <c r="Y23" s="543"/>
      <c r="Z23" s="971">
        <f t="shared" si="0"/>
        <v>0</v>
      </c>
      <c r="AA23" s="971"/>
      <c r="AB23" s="971"/>
      <c r="AC23" s="971"/>
      <c r="AD23" s="971"/>
      <c r="AE23" s="971"/>
      <c r="AF23" s="529" t="s">
        <v>92</v>
      </c>
      <c r="AG23" s="529"/>
      <c r="AH23" s="529"/>
      <c r="AI23" s="540"/>
      <c r="AJ23" s="190"/>
      <c r="AK23" s="185"/>
    </row>
    <row r="24" spans="1:37" ht="22.5" customHeight="1" x14ac:dyDescent="0.2">
      <c r="A24" s="185"/>
      <c r="B24" s="189"/>
      <c r="C24" s="531"/>
      <c r="D24" s="532"/>
      <c r="E24" s="532"/>
      <c r="F24" s="533">
        <v>26</v>
      </c>
      <c r="G24" s="534"/>
      <c r="H24" s="532"/>
      <c r="I24" s="532"/>
      <c r="J24" s="532"/>
      <c r="K24" s="535" t="s">
        <v>925</v>
      </c>
      <c r="L24" s="536"/>
      <c r="M24" s="966"/>
      <c r="N24" s="967"/>
      <c r="O24" s="967"/>
      <c r="P24" s="967"/>
      <c r="Q24" s="967"/>
      <c r="R24" s="968"/>
      <c r="S24" s="531"/>
      <c r="T24" s="979">
        <v>2.981E-2</v>
      </c>
      <c r="U24" s="980"/>
      <c r="V24" s="980"/>
      <c r="W24" s="537"/>
      <c r="X24" s="542" t="s">
        <v>925</v>
      </c>
      <c r="Y24" s="543"/>
      <c r="Z24" s="971">
        <f t="shared" si="0"/>
        <v>0</v>
      </c>
      <c r="AA24" s="971"/>
      <c r="AB24" s="971"/>
      <c r="AC24" s="971"/>
      <c r="AD24" s="971"/>
      <c r="AE24" s="971"/>
      <c r="AF24" s="529" t="s">
        <v>92</v>
      </c>
      <c r="AG24" s="529"/>
      <c r="AH24" s="529"/>
      <c r="AI24" s="540"/>
      <c r="AJ24" s="190"/>
      <c r="AK24" s="185"/>
    </row>
    <row r="25" spans="1:37" ht="22.5" customHeight="1" x14ac:dyDescent="0.2">
      <c r="A25" s="185"/>
      <c r="B25" s="189"/>
      <c r="C25" s="531"/>
      <c r="D25" s="532"/>
      <c r="E25" s="532"/>
      <c r="F25" s="533">
        <v>27</v>
      </c>
      <c r="G25" s="534"/>
      <c r="H25" s="532"/>
      <c r="I25" s="532"/>
      <c r="J25" s="532"/>
      <c r="K25" s="535" t="s">
        <v>925</v>
      </c>
      <c r="L25" s="536"/>
      <c r="M25" s="966"/>
      <c r="N25" s="967"/>
      <c r="O25" s="967"/>
      <c r="P25" s="967"/>
      <c r="Q25" s="967"/>
      <c r="R25" s="968"/>
      <c r="S25" s="531"/>
      <c r="T25" s="979">
        <v>2.7E-2</v>
      </c>
      <c r="U25" s="980"/>
      <c r="V25" s="980"/>
      <c r="W25" s="537"/>
      <c r="X25" s="542" t="s">
        <v>925</v>
      </c>
      <c r="Y25" s="543"/>
      <c r="Z25" s="971">
        <f t="shared" si="0"/>
        <v>0</v>
      </c>
      <c r="AA25" s="971"/>
      <c r="AB25" s="971"/>
      <c r="AC25" s="971"/>
      <c r="AD25" s="971"/>
      <c r="AE25" s="971"/>
      <c r="AF25" s="529" t="s">
        <v>92</v>
      </c>
      <c r="AG25" s="529"/>
      <c r="AH25" s="529"/>
      <c r="AI25" s="540"/>
      <c r="AJ25" s="190"/>
      <c r="AK25" s="185"/>
    </row>
    <row r="26" spans="1:37" ht="22.5" customHeight="1" x14ac:dyDescent="0.2">
      <c r="A26" s="185"/>
      <c r="B26" s="189"/>
      <c r="C26" s="531"/>
      <c r="D26" s="532"/>
      <c r="E26" s="532"/>
      <c r="F26" s="533">
        <v>28</v>
      </c>
      <c r="G26" s="534"/>
      <c r="H26" s="532"/>
      <c r="I26" s="532"/>
      <c r="J26" s="532"/>
      <c r="K26" s="535" t="s">
        <v>925</v>
      </c>
      <c r="L26" s="536"/>
      <c r="M26" s="966"/>
      <c r="N26" s="967"/>
      <c r="O26" s="967"/>
      <c r="P26" s="967"/>
      <c r="Q26" s="967"/>
      <c r="R26" s="968"/>
      <c r="S26" s="531"/>
      <c r="T26" s="977">
        <v>2.7E-2</v>
      </c>
      <c r="U26" s="978"/>
      <c r="V26" s="978"/>
      <c r="W26" s="537"/>
      <c r="X26" s="542" t="s">
        <v>925</v>
      </c>
      <c r="Y26" s="543"/>
      <c r="Z26" s="971">
        <f t="shared" si="0"/>
        <v>0</v>
      </c>
      <c r="AA26" s="971"/>
      <c r="AB26" s="971"/>
      <c r="AC26" s="971"/>
      <c r="AD26" s="971"/>
      <c r="AE26" s="971"/>
      <c r="AF26" s="529" t="s">
        <v>92</v>
      </c>
      <c r="AG26" s="529"/>
      <c r="AH26" s="529"/>
      <c r="AI26" s="540"/>
      <c r="AJ26" s="190"/>
      <c r="AK26" s="185"/>
    </row>
    <row r="27" spans="1:37" ht="22.5" customHeight="1" x14ac:dyDescent="0.2">
      <c r="A27" s="185"/>
      <c r="B27" s="189"/>
      <c r="C27" s="531"/>
      <c r="D27" s="532"/>
      <c r="E27" s="532"/>
      <c r="F27" s="533">
        <v>29</v>
      </c>
      <c r="G27" s="534"/>
      <c r="H27" s="532"/>
      <c r="I27" s="532"/>
      <c r="J27" s="532"/>
      <c r="K27" s="535" t="s">
        <v>925</v>
      </c>
      <c r="L27" s="536"/>
      <c r="M27" s="966"/>
      <c r="N27" s="967"/>
      <c r="O27" s="967"/>
      <c r="P27" s="967"/>
      <c r="Q27" s="967"/>
      <c r="R27" s="968"/>
      <c r="S27" s="531"/>
      <c r="T27" s="977">
        <v>2.7099999999999999E-2</v>
      </c>
      <c r="U27" s="978"/>
      <c r="V27" s="978"/>
      <c r="W27" s="537"/>
      <c r="X27" s="542" t="s">
        <v>925</v>
      </c>
      <c r="Y27" s="543"/>
      <c r="Z27" s="971">
        <f t="shared" si="0"/>
        <v>0</v>
      </c>
      <c r="AA27" s="971"/>
      <c r="AB27" s="971"/>
      <c r="AC27" s="971"/>
      <c r="AD27" s="971"/>
      <c r="AE27" s="971"/>
      <c r="AF27" s="529" t="s">
        <v>92</v>
      </c>
      <c r="AG27" s="529"/>
      <c r="AH27" s="529"/>
      <c r="AI27" s="540"/>
      <c r="AJ27" s="190"/>
      <c r="AK27" s="185"/>
    </row>
    <row r="28" spans="1:37" ht="22.5" customHeight="1" x14ac:dyDescent="0.2">
      <c r="A28" s="185"/>
      <c r="B28" s="189"/>
      <c r="C28" s="531"/>
      <c r="D28" s="532"/>
      <c r="E28" s="532"/>
      <c r="F28" s="533">
        <v>30</v>
      </c>
      <c r="G28" s="534"/>
      <c r="H28" s="532"/>
      <c r="I28" s="532"/>
      <c r="J28" s="532"/>
      <c r="K28" s="535" t="s">
        <v>925</v>
      </c>
      <c r="L28" s="536"/>
      <c r="M28" s="966"/>
      <c r="N28" s="967"/>
      <c r="O28" s="967"/>
      <c r="P28" s="967"/>
      <c r="Q28" s="967"/>
      <c r="R28" s="968"/>
      <c r="S28" s="531"/>
      <c r="T28" s="969">
        <v>2.724E-2</v>
      </c>
      <c r="U28" s="970"/>
      <c r="V28" s="970"/>
      <c r="W28" s="537"/>
      <c r="X28" s="542" t="s">
        <v>925</v>
      </c>
      <c r="Y28" s="543"/>
      <c r="Z28" s="971">
        <f t="shared" si="0"/>
        <v>0</v>
      </c>
      <c r="AA28" s="971"/>
      <c r="AB28" s="971"/>
      <c r="AC28" s="971"/>
      <c r="AD28" s="971"/>
      <c r="AE28" s="971"/>
      <c r="AF28" s="529" t="s">
        <v>92</v>
      </c>
      <c r="AG28" s="529"/>
      <c r="AH28" s="529"/>
      <c r="AI28" s="540"/>
      <c r="AJ28" s="190"/>
      <c r="AK28" s="185"/>
    </row>
    <row r="29" spans="1:37" ht="22.5" customHeight="1" x14ac:dyDescent="0.2">
      <c r="A29" s="185"/>
      <c r="B29" s="189"/>
      <c r="C29" s="531"/>
      <c r="D29" s="532"/>
      <c r="E29" s="532"/>
      <c r="F29" s="533" t="s">
        <v>926</v>
      </c>
      <c r="G29" s="534"/>
      <c r="H29" s="532"/>
      <c r="I29" s="532"/>
      <c r="J29" s="532"/>
      <c r="K29" s="535" t="s">
        <v>925</v>
      </c>
      <c r="L29" s="536"/>
      <c r="M29" s="966"/>
      <c r="N29" s="967"/>
      <c r="O29" s="967"/>
      <c r="P29" s="967"/>
      <c r="Q29" s="967"/>
      <c r="R29" s="968"/>
      <c r="S29" s="531"/>
      <c r="T29" s="969">
        <v>2.7130000000000001E-2</v>
      </c>
      <c r="U29" s="970"/>
      <c r="V29" s="970"/>
      <c r="W29" s="537"/>
      <c r="X29" s="542" t="s">
        <v>925</v>
      </c>
      <c r="Y29" s="543"/>
      <c r="Z29" s="971">
        <f t="shared" si="0"/>
        <v>0</v>
      </c>
      <c r="AA29" s="971"/>
      <c r="AB29" s="971"/>
      <c r="AC29" s="971"/>
      <c r="AD29" s="971"/>
      <c r="AE29" s="971"/>
      <c r="AF29" s="529" t="s">
        <v>92</v>
      </c>
      <c r="AG29" s="529"/>
      <c r="AH29" s="529"/>
      <c r="AI29" s="540"/>
      <c r="AJ29" s="190"/>
      <c r="AK29" s="185"/>
    </row>
    <row r="30" spans="1:37" ht="22.5" customHeight="1" x14ac:dyDescent="0.2">
      <c r="A30" s="185"/>
      <c r="B30" s="189"/>
      <c r="C30" s="531"/>
      <c r="D30" s="532"/>
      <c r="E30" s="532"/>
      <c r="F30" s="533" t="s">
        <v>927</v>
      </c>
      <c r="G30" s="534"/>
      <c r="H30" s="532"/>
      <c r="I30" s="532"/>
      <c r="J30" s="532"/>
      <c r="K30" s="535" t="s">
        <v>925</v>
      </c>
      <c r="L30" s="536"/>
      <c r="M30" s="966"/>
      <c r="N30" s="967"/>
      <c r="O30" s="967"/>
      <c r="P30" s="967"/>
      <c r="Q30" s="967"/>
      <c r="R30" s="968"/>
      <c r="S30" s="531"/>
      <c r="T30" s="969">
        <v>2.147E-2</v>
      </c>
      <c r="U30" s="970"/>
      <c r="V30" s="970"/>
      <c r="W30" s="537"/>
      <c r="X30" s="542" t="s">
        <v>925</v>
      </c>
      <c r="Y30" s="543"/>
      <c r="Z30" s="971">
        <f t="shared" si="0"/>
        <v>0</v>
      </c>
      <c r="AA30" s="971"/>
      <c r="AB30" s="971"/>
      <c r="AC30" s="971"/>
      <c r="AD30" s="971"/>
      <c r="AE30" s="971"/>
      <c r="AF30" s="529" t="s">
        <v>92</v>
      </c>
      <c r="AG30" s="529"/>
      <c r="AH30" s="529"/>
      <c r="AI30" s="540"/>
      <c r="AJ30" s="190"/>
      <c r="AK30" s="185"/>
    </row>
    <row r="31" spans="1:37" ht="22.5" customHeight="1" x14ac:dyDescent="0.2">
      <c r="A31" s="185"/>
      <c r="B31" s="189"/>
      <c r="C31" s="531"/>
      <c r="D31" s="532"/>
      <c r="E31" s="532"/>
      <c r="F31" s="533" t="s">
        <v>928</v>
      </c>
      <c r="G31" s="534"/>
      <c r="H31" s="532"/>
      <c r="I31" s="532"/>
      <c r="J31" s="532"/>
      <c r="K31" s="535" t="s">
        <v>925</v>
      </c>
      <c r="L31" s="536"/>
      <c r="M31" s="966"/>
      <c r="N31" s="967"/>
      <c r="O31" s="967"/>
      <c r="P31" s="967"/>
      <c r="Q31" s="967"/>
      <c r="R31" s="968"/>
      <c r="S31" s="531"/>
      <c r="T31" s="969">
        <v>2.1739999999999999E-2</v>
      </c>
      <c r="U31" s="970"/>
      <c r="V31" s="970"/>
      <c r="W31" s="537"/>
      <c r="X31" s="542" t="s">
        <v>925</v>
      </c>
      <c r="Y31" s="543"/>
      <c r="Z31" s="971">
        <f t="shared" si="0"/>
        <v>0</v>
      </c>
      <c r="AA31" s="971"/>
      <c r="AB31" s="971"/>
      <c r="AC31" s="971"/>
      <c r="AD31" s="971"/>
      <c r="AE31" s="971"/>
      <c r="AF31" s="529" t="s">
        <v>92</v>
      </c>
      <c r="AG31" s="529"/>
      <c r="AH31" s="529"/>
      <c r="AI31" s="540"/>
      <c r="AJ31" s="190"/>
      <c r="AK31" s="185"/>
    </row>
    <row r="32" spans="1:37" ht="22.5" customHeight="1" x14ac:dyDescent="0.2">
      <c r="A32" s="185"/>
      <c r="B32" s="189"/>
      <c r="C32" s="531"/>
      <c r="D32" s="532"/>
      <c r="E32" s="532"/>
      <c r="F32" s="533" t="s">
        <v>929</v>
      </c>
      <c r="G32" s="534"/>
      <c r="H32" s="532"/>
      <c r="I32" s="532"/>
      <c r="J32" s="532"/>
      <c r="K32" s="535" t="s">
        <v>925</v>
      </c>
      <c r="L32" s="536"/>
      <c r="M32" s="966"/>
      <c r="N32" s="967"/>
      <c r="O32" s="967"/>
      <c r="P32" s="967"/>
      <c r="Q32" s="967"/>
      <c r="R32" s="968"/>
      <c r="S32" s="531"/>
      <c r="T32" s="969">
        <v>3.4499999999999999E-3</v>
      </c>
      <c r="U32" s="970"/>
      <c r="V32" s="970"/>
      <c r="W32" s="537"/>
      <c r="X32" s="542" t="s">
        <v>925</v>
      </c>
      <c r="Y32" s="543"/>
      <c r="Z32" s="971">
        <f t="shared" si="0"/>
        <v>0</v>
      </c>
      <c r="AA32" s="971"/>
      <c r="AB32" s="971"/>
      <c r="AC32" s="971"/>
      <c r="AD32" s="971"/>
      <c r="AE32" s="971"/>
      <c r="AF32" s="529" t="s">
        <v>92</v>
      </c>
      <c r="AG32" s="529"/>
      <c r="AH32" s="529"/>
      <c r="AI32" s="540"/>
      <c r="AJ32" s="190"/>
      <c r="AK32" s="185"/>
    </row>
    <row r="33" spans="1:37" ht="22.5" customHeight="1" x14ac:dyDescent="0.2">
      <c r="A33" s="185"/>
      <c r="B33" s="189"/>
      <c r="C33" s="531"/>
      <c r="D33" s="532"/>
      <c r="E33" s="532"/>
      <c r="F33" s="533" t="s">
        <v>930</v>
      </c>
      <c r="G33" s="534"/>
      <c r="H33" s="532"/>
      <c r="I33" s="532"/>
      <c r="J33" s="532"/>
      <c r="K33" s="535" t="s">
        <v>925</v>
      </c>
      <c r="L33" s="536"/>
      <c r="M33" s="966"/>
      <c r="N33" s="967"/>
      <c r="O33" s="967"/>
      <c r="P33" s="967"/>
      <c r="Q33" s="967"/>
      <c r="R33" s="968"/>
      <c r="S33" s="531"/>
      <c r="T33" s="969">
        <v>4.7499999999999999E-3</v>
      </c>
      <c r="U33" s="970"/>
      <c r="V33" s="970"/>
      <c r="W33" s="537"/>
      <c r="X33" s="542" t="s">
        <v>925</v>
      </c>
      <c r="Y33" s="543"/>
      <c r="Z33" s="971">
        <f t="shared" si="0"/>
        <v>0</v>
      </c>
      <c r="AA33" s="971"/>
      <c r="AB33" s="971"/>
      <c r="AC33" s="971"/>
      <c r="AD33" s="971"/>
      <c r="AE33" s="971"/>
      <c r="AF33" s="529" t="s">
        <v>92</v>
      </c>
      <c r="AG33" s="529"/>
      <c r="AH33" s="529"/>
      <c r="AI33" s="540"/>
      <c r="AJ33" s="190"/>
      <c r="AK33" s="185"/>
    </row>
    <row r="34" spans="1:37" ht="22.5" customHeight="1" x14ac:dyDescent="0.2">
      <c r="A34" s="185"/>
      <c r="B34" s="189"/>
      <c r="C34" s="531"/>
      <c r="D34" s="532"/>
      <c r="E34" s="532"/>
      <c r="F34" s="533" t="s">
        <v>1229</v>
      </c>
      <c r="G34" s="534"/>
      <c r="H34" s="532"/>
      <c r="I34" s="532"/>
      <c r="J34" s="532"/>
      <c r="K34" s="535" t="s">
        <v>925</v>
      </c>
      <c r="L34" s="536"/>
      <c r="M34" s="966"/>
      <c r="N34" s="967"/>
      <c r="O34" s="967"/>
      <c r="P34" s="967"/>
      <c r="Q34" s="967"/>
      <c r="R34" s="968"/>
      <c r="S34" s="531"/>
      <c r="T34" s="969">
        <v>5.9300000000000004E-3</v>
      </c>
      <c r="U34" s="970"/>
      <c r="V34" s="970"/>
      <c r="W34" s="537"/>
      <c r="X34" s="542" t="s">
        <v>925</v>
      </c>
      <c r="Y34" s="543"/>
      <c r="Z34" s="971">
        <f t="shared" si="0"/>
        <v>0</v>
      </c>
      <c r="AA34" s="971"/>
      <c r="AB34" s="971"/>
      <c r="AC34" s="971"/>
      <c r="AD34" s="971"/>
      <c r="AE34" s="971"/>
      <c r="AF34" s="529" t="s">
        <v>92</v>
      </c>
      <c r="AG34" s="529"/>
      <c r="AH34" s="529"/>
      <c r="AI34" s="540"/>
      <c r="AJ34" s="190"/>
      <c r="AK34" s="185"/>
    </row>
    <row r="35" spans="1:37" ht="22.5" customHeight="1" x14ac:dyDescent="0.2">
      <c r="A35" s="185"/>
      <c r="B35" s="189"/>
      <c r="C35" s="544" t="s">
        <v>931</v>
      </c>
      <c r="D35" s="529"/>
      <c r="E35" s="529"/>
      <c r="F35" s="529"/>
      <c r="G35" s="529"/>
      <c r="H35" s="529"/>
      <c r="I35" s="529"/>
      <c r="J35" s="529"/>
      <c r="K35" s="545"/>
      <c r="L35" s="529"/>
      <c r="M35" s="529"/>
      <c r="N35" s="529"/>
      <c r="O35" s="529"/>
      <c r="P35" s="529"/>
      <c r="Q35" s="546"/>
      <c r="R35" s="546"/>
      <c r="S35" s="529"/>
      <c r="T35" s="529"/>
      <c r="U35" s="529"/>
      <c r="V35" s="529"/>
      <c r="W35" s="529"/>
      <c r="X35" s="547" t="s">
        <v>925</v>
      </c>
      <c r="Y35" s="548"/>
      <c r="Z35" s="976">
        <f>SUM(Z6:AE34)</f>
        <v>0</v>
      </c>
      <c r="AA35" s="976"/>
      <c r="AB35" s="976"/>
      <c r="AC35" s="976"/>
      <c r="AD35" s="976"/>
      <c r="AE35" s="976"/>
      <c r="AF35" s="529" t="s">
        <v>869</v>
      </c>
      <c r="AG35" s="529"/>
      <c r="AH35" s="962" t="s">
        <v>932</v>
      </c>
      <c r="AI35" s="963"/>
      <c r="AJ35" s="196"/>
      <c r="AK35" s="197"/>
    </row>
    <row r="36" spans="1:37" ht="22.5" customHeight="1" x14ac:dyDescent="0.2">
      <c r="A36" s="185"/>
      <c r="B36" s="189"/>
      <c r="C36" s="185"/>
      <c r="D36" s="185"/>
      <c r="E36" s="185"/>
      <c r="F36" s="185"/>
      <c r="G36" s="185"/>
      <c r="H36" s="185"/>
      <c r="I36" s="185"/>
      <c r="J36" s="185"/>
      <c r="K36" s="185"/>
      <c r="L36" s="185"/>
      <c r="M36" s="185"/>
      <c r="N36" s="185"/>
      <c r="O36" s="185"/>
      <c r="P36" s="185"/>
      <c r="Q36" s="194"/>
      <c r="R36" s="194"/>
      <c r="S36" s="185"/>
      <c r="T36" s="185"/>
      <c r="U36" s="185"/>
      <c r="V36" s="185"/>
      <c r="W36" s="185"/>
      <c r="X36" s="198"/>
      <c r="Y36" s="199"/>
      <c r="Z36" s="198"/>
      <c r="AA36" s="198"/>
      <c r="AB36" s="198"/>
      <c r="AC36" s="198"/>
      <c r="AD36" s="198"/>
      <c r="AE36" s="198"/>
      <c r="AF36" s="185"/>
      <c r="AG36" s="185"/>
      <c r="AH36" s="200"/>
      <c r="AI36" s="197"/>
      <c r="AJ36" s="196"/>
      <c r="AK36" s="197"/>
    </row>
    <row r="37" spans="1:37" ht="22.5" customHeight="1" x14ac:dyDescent="0.2">
      <c r="A37" s="185"/>
      <c r="B37" s="189"/>
      <c r="C37" s="438" t="s">
        <v>933</v>
      </c>
      <c r="D37" s="439"/>
      <c r="E37" s="439"/>
      <c r="F37" s="439"/>
      <c r="G37" s="439"/>
      <c r="H37" s="439"/>
      <c r="I37" s="439"/>
      <c r="J37" s="439"/>
      <c r="K37" s="439"/>
      <c r="L37" s="439"/>
      <c r="M37" s="964">
        <f>Z35*2</f>
        <v>0</v>
      </c>
      <c r="N37" s="965"/>
      <c r="O37" s="965"/>
      <c r="P37" s="965"/>
      <c r="Q37" s="965"/>
      <c r="R37" s="965"/>
      <c r="S37" s="439" t="s">
        <v>92</v>
      </c>
      <c r="T37" s="439"/>
      <c r="U37" s="442" t="s">
        <v>934</v>
      </c>
      <c r="V37" s="443"/>
      <c r="W37" s="185"/>
      <c r="X37" s="198"/>
      <c r="Y37" s="199"/>
      <c r="Z37" s="198"/>
      <c r="AA37" s="198"/>
      <c r="AB37" s="198"/>
      <c r="AC37" s="198"/>
      <c r="AD37" s="198"/>
      <c r="AE37" s="198"/>
      <c r="AF37" s="185"/>
      <c r="AG37" s="185"/>
      <c r="AH37" s="200"/>
      <c r="AI37" s="197"/>
      <c r="AJ37" s="196"/>
      <c r="AK37" s="197"/>
    </row>
    <row r="38" spans="1:37" ht="22.5" customHeight="1" x14ac:dyDescent="0.2">
      <c r="A38" s="185"/>
      <c r="B38" s="189"/>
      <c r="C38" s="438" t="s">
        <v>1310</v>
      </c>
      <c r="D38" s="439"/>
      <c r="E38" s="439"/>
      <c r="F38" s="439"/>
      <c r="G38" s="439"/>
      <c r="H38" s="439"/>
      <c r="I38" s="439"/>
      <c r="J38" s="439"/>
      <c r="K38" s="439"/>
      <c r="L38" s="439"/>
      <c r="M38" s="972"/>
      <c r="N38" s="973"/>
      <c r="O38" s="973"/>
      <c r="P38" s="973"/>
      <c r="Q38" s="973"/>
      <c r="R38" s="973"/>
      <c r="S38" s="439" t="s">
        <v>869</v>
      </c>
      <c r="T38" s="439"/>
      <c r="U38" s="442" t="s">
        <v>935</v>
      </c>
      <c r="V38" s="443"/>
      <c r="W38" s="185" t="s">
        <v>936</v>
      </c>
      <c r="X38" s="198"/>
      <c r="Y38" s="199"/>
      <c r="Z38" s="198"/>
      <c r="AA38" s="198"/>
      <c r="AB38" s="198"/>
      <c r="AC38" s="198"/>
      <c r="AD38" s="198"/>
      <c r="AE38" s="198"/>
      <c r="AF38" s="185"/>
      <c r="AG38" s="185"/>
      <c r="AH38" s="200"/>
      <c r="AI38" s="197"/>
      <c r="AJ38" s="196"/>
      <c r="AK38" s="197"/>
    </row>
    <row r="39" spans="1:37" ht="22.5" customHeight="1" x14ac:dyDescent="0.2">
      <c r="A39" s="185"/>
      <c r="B39" s="189"/>
      <c r="C39" s="438" t="s">
        <v>937</v>
      </c>
      <c r="D39" s="439"/>
      <c r="E39" s="439"/>
      <c r="F39" s="439"/>
      <c r="G39" s="439"/>
      <c r="H39" s="439"/>
      <c r="I39" s="439"/>
      <c r="J39" s="439"/>
      <c r="K39" s="439"/>
      <c r="L39" s="439"/>
      <c r="M39" s="929" t="str">
        <f>IF(M38="","",ROUND(M37/M38,4))</f>
        <v/>
      </c>
      <c r="N39" s="930"/>
      <c r="O39" s="930"/>
      <c r="P39" s="930"/>
      <c r="Q39" s="930"/>
      <c r="R39" s="930"/>
      <c r="S39" s="439"/>
      <c r="T39" s="439"/>
      <c r="U39" s="442" t="s">
        <v>938</v>
      </c>
      <c r="V39" s="443"/>
      <c r="W39" s="185" t="s">
        <v>939</v>
      </c>
      <c r="X39" s="185"/>
      <c r="Y39" s="185"/>
      <c r="Z39" s="185"/>
      <c r="AA39" s="185"/>
      <c r="AB39" s="185"/>
      <c r="AC39" s="185"/>
      <c r="AD39" s="185"/>
      <c r="AE39" s="185"/>
      <c r="AF39" s="185"/>
      <c r="AG39" s="185"/>
      <c r="AH39" s="185"/>
      <c r="AI39" s="185"/>
      <c r="AJ39" s="190"/>
      <c r="AK39" s="185"/>
    </row>
    <row r="40" spans="1:37" ht="22.5" customHeight="1" x14ac:dyDescent="0.2">
      <c r="A40" s="185"/>
      <c r="B40" s="189"/>
      <c r="C40" s="438" t="s">
        <v>940</v>
      </c>
      <c r="D40" s="439"/>
      <c r="E40" s="439"/>
      <c r="F40" s="439"/>
      <c r="G40" s="439"/>
      <c r="H40" s="439"/>
      <c r="I40" s="439"/>
      <c r="J40" s="439"/>
      <c r="K40" s="439"/>
      <c r="L40" s="439"/>
      <c r="M40" s="931" t="str">
        <f>IF(M39="","",ROUND(M39*100,2))</f>
        <v/>
      </c>
      <c r="N40" s="932"/>
      <c r="O40" s="932"/>
      <c r="P40" s="932"/>
      <c r="Q40" s="932"/>
      <c r="R40" s="932"/>
      <c r="S40" s="439"/>
      <c r="T40" s="439"/>
      <c r="U40" s="442" t="s">
        <v>941</v>
      </c>
      <c r="V40" s="443"/>
      <c r="W40" s="185"/>
      <c r="X40" s="185"/>
      <c r="Y40" s="185"/>
      <c r="Z40" s="185"/>
      <c r="AA40" s="185"/>
      <c r="AB40" s="185"/>
      <c r="AC40" s="185"/>
      <c r="AD40" s="185"/>
      <c r="AE40" s="185"/>
      <c r="AF40" s="185"/>
      <c r="AG40" s="185"/>
      <c r="AH40" s="185"/>
      <c r="AI40" s="185"/>
      <c r="AJ40" s="190"/>
      <c r="AK40" s="185"/>
    </row>
    <row r="41" spans="1:37" ht="22.5" customHeight="1" x14ac:dyDescent="0.2">
      <c r="A41" s="185"/>
      <c r="B41" s="189"/>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90"/>
      <c r="AK41" s="185"/>
    </row>
    <row r="42" spans="1:37" ht="22.5" customHeight="1" x14ac:dyDescent="0.2">
      <c r="A42" s="185"/>
      <c r="B42" s="189"/>
      <c r="C42" s="933" t="s">
        <v>942</v>
      </c>
      <c r="D42" s="934"/>
      <c r="E42" s="934"/>
      <c r="F42" s="934"/>
      <c r="G42" s="934"/>
      <c r="H42" s="934"/>
      <c r="I42" s="935"/>
      <c r="J42" s="933" t="s">
        <v>943</v>
      </c>
      <c r="K42" s="939"/>
      <c r="L42" s="940"/>
      <c r="M42" s="933" t="s">
        <v>944</v>
      </c>
      <c r="N42" s="939"/>
      <c r="O42" s="940"/>
      <c r="P42" s="933" t="s">
        <v>945</v>
      </c>
      <c r="Q42" s="939"/>
      <c r="R42" s="940"/>
      <c r="S42" s="933" t="s">
        <v>946</v>
      </c>
      <c r="T42" s="974"/>
      <c r="U42" s="975"/>
      <c r="V42" s="933" t="s">
        <v>947</v>
      </c>
      <c r="W42" s="939"/>
      <c r="X42" s="940"/>
      <c r="Y42" s="201"/>
      <c r="Z42" s="201"/>
      <c r="AA42" s="201"/>
      <c r="AB42" s="185"/>
      <c r="AC42" s="185"/>
      <c r="AD42" s="185"/>
      <c r="AE42" s="185"/>
      <c r="AF42" s="185"/>
      <c r="AG42" s="185"/>
      <c r="AH42" s="185"/>
      <c r="AI42" s="185"/>
      <c r="AJ42" s="190"/>
      <c r="AK42" s="185"/>
    </row>
    <row r="43" spans="1:37" ht="22.5" customHeight="1" x14ac:dyDescent="0.2">
      <c r="A43" s="185"/>
      <c r="B43" s="189"/>
      <c r="C43" s="936"/>
      <c r="D43" s="937"/>
      <c r="E43" s="937"/>
      <c r="F43" s="937"/>
      <c r="G43" s="937"/>
      <c r="H43" s="937"/>
      <c r="I43" s="938"/>
      <c r="J43" s="448"/>
      <c r="K43" s="446"/>
      <c r="L43" s="449" t="s">
        <v>941</v>
      </c>
      <c r="M43" s="448"/>
      <c r="N43" s="446"/>
      <c r="O43" s="449" t="s">
        <v>948</v>
      </c>
      <c r="P43" s="448"/>
      <c r="Q43" s="446"/>
      <c r="R43" s="449" t="s">
        <v>949</v>
      </c>
      <c r="S43" s="448"/>
      <c r="T43" s="446"/>
      <c r="U43" s="449" t="s">
        <v>950</v>
      </c>
      <c r="V43" s="448"/>
      <c r="W43" s="446"/>
      <c r="X43" s="449" t="s">
        <v>951</v>
      </c>
      <c r="Y43" s="202"/>
      <c r="Z43" s="202"/>
      <c r="AA43" s="202"/>
      <c r="AB43" s="185"/>
      <c r="AC43" s="185"/>
      <c r="AD43" s="185"/>
      <c r="AE43" s="185"/>
      <c r="AF43" s="185"/>
      <c r="AG43" s="185"/>
      <c r="AH43" s="185"/>
      <c r="AI43" s="185"/>
      <c r="AJ43" s="190"/>
      <c r="AK43" s="185"/>
    </row>
    <row r="44" spans="1:37" ht="22.5" customHeight="1" x14ac:dyDescent="0.2">
      <c r="A44" s="185"/>
      <c r="B44" s="189"/>
      <c r="C44" s="918" t="s">
        <v>952</v>
      </c>
      <c r="D44" s="919"/>
      <c r="E44" s="919"/>
      <c r="F44" s="919"/>
      <c r="G44" s="919"/>
      <c r="H44" s="919"/>
      <c r="I44" s="920"/>
      <c r="J44" s="921" t="str">
        <f>IF(AND(M40&gt;0,M40&lt;=1),M40,"")</f>
        <v/>
      </c>
      <c r="K44" s="921"/>
      <c r="L44" s="921"/>
      <c r="M44" s="922" t="s">
        <v>953</v>
      </c>
      <c r="N44" s="923"/>
      <c r="O44" s="923"/>
      <c r="P44" s="922" t="s">
        <v>953</v>
      </c>
      <c r="Q44" s="923"/>
      <c r="R44" s="923"/>
      <c r="S44" s="924" t="s">
        <v>953</v>
      </c>
      <c r="T44" s="925"/>
      <c r="U44" s="926"/>
      <c r="V44" s="927">
        <v>1</v>
      </c>
      <c r="W44" s="928"/>
      <c r="X44" s="928"/>
      <c r="Y44" s="202"/>
      <c r="Z44" s="202"/>
      <c r="AA44" s="202"/>
      <c r="AB44" s="185"/>
      <c r="AC44" s="185"/>
      <c r="AD44" s="185"/>
      <c r="AE44" s="185"/>
      <c r="AF44" s="185"/>
      <c r="AG44" s="185"/>
      <c r="AH44" s="185"/>
      <c r="AI44" s="185"/>
      <c r="AJ44" s="190"/>
      <c r="AK44" s="185"/>
    </row>
    <row r="45" spans="1:37" ht="22.5" customHeight="1" x14ac:dyDescent="0.2">
      <c r="A45" s="185"/>
      <c r="B45" s="189"/>
      <c r="C45" s="949" t="s">
        <v>954</v>
      </c>
      <c r="D45" s="950"/>
      <c r="E45" s="950"/>
      <c r="F45" s="950"/>
      <c r="G45" s="950"/>
      <c r="H45" s="950"/>
      <c r="I45" s="951"/>
      <c r="J45" s="952" t="str">
        <f>IF(AND(M40&gt;1,M40&lt;=4.2),M40,"")</f>
        <v/>
      </c>
      <c r="K45" s="952"/>
      <c r="L45" s="952"/>
      <c r="M45" s="953">
        <v>0.125</v>
      </c>
      <c r="N45" s="954"/>
      <c r="O45" s="954"/>
      <c r="P45" s="955" t="str">
        <f>IF(J45="","",J45*M45)</f>
        <v/>
      </c>
      <c r="Q45" s="956"/>
      <c r="R45" s="956"/>
      <c r="S45" s="957">
        <v>0.875</v>
      </c>
      <c r="T45" s="958"/>
      <c r="U45" s="959"/>
      <c r="V45" s="960" t="str">
        <f>IF(P45="","",ROUND(P45+S45,3))</f>
        <v/>
      </c>
      <c r="W45" s="961"/>
      <c r="X45" s="961"/>
      <c r="Y45" s="202"/>
      <c r="Z45" s="202"/>
      <c r="AA45" s="202"/>
      <c r="AB45" s="185"/>
      <c r="AC45" s="185"/>
      <c r="AD45" s="185"/>
      <c r="AE45" s="185"/>
      <c r="AF45" s="185"/>
      <c r="AG45" s="185"/>
      <c r="AH45" s="185"/>
      <c r="AI45" s="185"/>
      <c r="AJ45" s="190"/>
      <c r="AK45" s="185"/>
    </row>
    <row r="46" spans="1:37" ht="22.5" customHeight="1" x14ac:dyDescent="0.2">
      <c r="A46" s="185"/>
      <c r="B46" s="189"/>
      <c r="C46" s="941" t="s">
        <v>955</v>
      </c>
      <c r="D46" s="942"/>
      <c r="E46" s="942"/>
      <c r="F46" s="942"/>
      <c r="G46" s="942"/>
      <c r="H46" s="942"/>
      <c r="I46" s="943"/>
      <c r="J46" s="944" t="str">
        <f>IF(M40&gt;4.2,M40,"")</f>
        <v/>
      </c>
      <c r="K46" s="944"/>
      <c r="L46" s="944"/>
      <c r="M46" s="945" t="s">
        <v>953</v>
      </c>
      <c r="N46" s="946"/>
      <c r="O46" s="947"/>
      <c r="P46" s="945" t="s">
        <v>953</v>
      </c>
      <c r="Q46" s="946"/>
      <c r="R46" s="947"/>
      <c r="S46" s="945" t="s">
        <v>953</v>
      </c>
      <c r="T46" s="946"/>
      <c r="U46" s="947"/>
      <c r="V46" s="948">
        <v>1.4</v>
      </c>
      <c r="W46" s="948"/>
      <c r="X46" s="948"/>
      <c r="Y46" s="185"/>
      <c r="Z46" s="185"/>
      <c r="AA46" s="185"/>
      <c r="AB46" s="185"/>
      <c r="AC46" s="185"/>
      <c r="AD46" s="185"/>
      <c r="AE46" s="185"/>
      <c r="AF46" s="185"/>
      <c r="AG46" s="185"/>
      <c r="AH46" s="185"/>
      <c r="AI46" s="185"/>
      <c r="AJ46" s="190"/>
      <c r="AK46" s="185"/>
    </row>
    <row r="47" spans="1:37" ht="22.5" customHeight="1" thickBot="1" x14ac:dyDescent="0.25">
      <c r="A47" s="185"/>
      <c r="B47" s="189"/>
      <c r="C47" s="185" t="s">
        <v>956</v>
      </c>
      <c r="D47" s="203"/>
      <c r="E47" s="203"/>
      <c r="F47" s="203"/>
      <c r="G47" s="203"/>
      <c r="H47" s="203"/>
      <c r="I47" s="203"/>
      <c r="J47" s="185"/>
      <c r="K47" s="185"/>
      <c r="L47" s="185"/>
      <c r="M47" s="204"/>
      <c r="N47" s="204"/>
      <c r="O47" s="204"/>
      <c r="P47" s="185"/>
      <c r="Q47" s="185"/>
      <c r="R47" s="185"/>
      <c r="S47" s="185"/>
      <c r="T47" s="205"/>
      <c r="U47" s="205"/>
      <c r="V47" s="185"/>
      <c r="W47" s="185"/>
      <c r="X47" s="185"/>
      <c r="Y47" s="204"/>
      <c r="Z47" s="204"/>
      <c r="AA47" s="204"/>
      <c r="AB47" s="185"/>
      <c r="AC47" s="185"/>
      <c r="AD47" s="185"/>
      <c r="AE47" s="185"/>
      <c r="AF47" s="185"/>
      <c r="AG47" s="185"/>
      <c r="AH47" s="185"/>
      <c r="AI47" s="185"/>
      <c r="AJ47" s="190"/>
      <c r="AK47" s="185"/>
    </row>
    <row r="48" spans="1:37" ht="22.5" customHeight="1" x14ac:dyDescent="0.2">
      <c r="A48" s="185"/>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5"/>
    </row>
  </sheetData>
  <customSheetViews>
    <customSheetView guid="{0BABB45E-2E04-4EF9-B6DB-A3C90737BC1D}"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 guid="{51EA80E5-8A40-457F-BD3B-5254392D47AE}"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 guid="{69464F70-16F9-4136-87AF-D70A02C3B76C}"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 guid="{D2B5EC5D-6E54-47E5-91DA-BD5989BD188A}"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 guid="{7638A293-2517-4C0E-9B00-4D7C5CE7FD01}" showPageBreaks="1" outlineSymbols="0" zeroValues="0" printArea="1" view="pageBreakPreview">
      <pageMargins left="0" right="0" top="0" bottom="0" header="0" footer="0"/>
      <printOptions horizontalCentered="1"/>
      <headerFooter alignWithMargins="0"/>
    </customSheetView>
    <customSheetView guid="{52797262-6142-4579-A585-EF778AE1B777}" showPageBreaks="1" outlineSymbols="0" zeroValues="0" printArea="1" view="pageBreakPreview">
      <pageMargins left="0" right="0" top="0" bottom="0" header="0" footer="0"/>
      <printOptions horizontalCentered="1"/>
      <headerFooter alignWithMargins="0"/>
    </customSheetView>
    <customSheetView guid="{88309E32-0F84-4306-A278-4798D3F83810}" showPageBreaks="1" outlineSymbols="0" zeroValues="0" printArea="1" view="pageBreakPreview">
      <pageMargins left="0" right="0" top="0" bottom="0" header="0" footer="0"/>
      <printOptions horizontalCentered="1"/>
      <headerFooter alignWithMargins="0"/>
    </customSheetView>
    <customSheetView guid="{82097881-6F01-409B-9626-09347A86C944}" showPageBreaks="1" outlineSymbols="0" zeroValues="0" printArea="1" view="pageBreakPreview">
      <pageMargins left="0" right="0" top="0" bottom="0" header="0" footer="0"/>
      <printOptions horizontalCentered="1"/>
      <headerFooter alignWithMargins="0"/>
    </customSheetView>
    <customSheetView guid="{5F692ADD-693B-4092-83D3-FB87A19A0587}"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s>
  <mergeCells count="117">
    <mergeCell ref="M6:R6"/>
    <mergeCell ref="T6:V6"/>
    <mergeCell ref="Z6:AE6"/>
    <mergeCell ref="M7:R7"/>
    <mergeCell ref="T7:V7"/>
    <mergeCell ref="Z7:AE7"/>
    <mergeCell ref="M10:R10"/>
    <mergeCell ref="T10:V10"/>
    <mergeCell ref="Z10:AE10"/>
    <mergeCell ref="M11:R11"/>
    <mergeCell ref="T11:V11"/>
    <mergeCell ref="Z11:AE11"/>
    <mergeCell ref="M8:R8"/>
    <mergeCell ref="T8:V8"/>
    <mergeCell ref="Z8:AE8"/>
    <mergeCell ref="M9:R9"/>
    <mergeCell ref="T9:V9"/>
    <mergeCell ref="Z9:AE9"/>
    <mergeCell ref="M14:R14"/>
    <mergeCell ref="T14:V14"/>
    <mergeCell ref="Z14:AE14"/>
    <mergeCell ref="M15:R15"/>
    <mergeCell ref="T15:V15"/>
    <mergeCell ref="Z15:AE15"/>
    <mergeCell ref="M12:R12"/>
    <mergeCell ref="T12:V12"/>
    <mergeCell ref="Z12:AE12"/>
    <mergeCell ref="M13:R13"/>
    <mergeCell ref="T13:V13"/>
    <mergeCell ref="Z13:AE13"/>
    <mergeCell ref="M18:R18"/>
    <mergeCell ref="T18:V18"/>
    <mergeCell ref="Z18:AE18"/>
    <mergeCell ref="M19:R19"/>
    <mergeCell ref="T19:V19"/>
    <mergeCell ref="Z19:AE19"/>
    <mergeCell ref="M16:R16"/>
    <mergeCell ref="T16:V16"/>
    <mergeCell ref="Z16:AE16"/>
    <mergeCell ref="M17:R17"/>
    <mergeCell ref="T17:V17"/>
    <mergeCell ref="Z17:AE17"/>
    <mergeCell ref="M22:R22"/>
    <mergeCell ref="T22:V22"/>
    <mergeCell ref="Z22:AE22"/>
    <mergeCell ref="M23:R23"/>
    <mergeCell ref="T23:V23"/>
    <mergeCell ref="Z23:AE23"/>
    <mergeCell ref="M20:R20"/>
    <mergeCell ref="T20:V20"/>
    <mergeCell ref="Z20:AE20"/>
    <mergeCell ref="M21:R21"/>
    <mergeCell ref="T21:V21"/>
    <mergeCell ref="Z21:AE21"/>
    <mergeCell ref="M26:R26"/>
    <mergeCell ref="T26:V26"/>
    <mergeCell ref="Z26:AE26"/>
    <mergeCell ref="M27:R27"/>
    <mergeCell ref="T27:V27"/>
    <mergeCell ref="Z27:AE27"/>
    <mergeCell ref="M24:R24"/>
    <mergeCell ref="T24:V24"/>
    <mergeCell ref="Z24:AE24"/>
    <mergeCell ref="M25:R25"/>
    <mergeCell ref="T25:V25"/>
    <mergeCell ref="Z25:AE25"/>
    <mergeCell ref="M38:R38"/>
    <mergeCell ref="S42:U42"/>
    <mergeCell ref="V42:X42"/>
    <mergeCell ref="M28:R28"/>
    <mergeCell ref="T28:V28"/>
    <mergeCell ref="Z28:AE28"/>
    <mergeCell ref="M29:R29"/>
    <mergeCell ref="T29:V29"/>
    <mergeCell ref="Z29:AE29"/>
    <mergeCell ref="M31:R31"/>
    <mergeCell ref="T31:V31"/>
    <mergeCell ref="Z31:AE31"/>
    <mergeCell ref="M30:R30"/>
    <mergeCell ref="T30:V30"/>
    <mergeCell ref="Z30:AE30"/>
    <mergeCell ref="Z35:AE35"/>
    <mergeCell ref="AH35:AI35"/>
    <mergeCell ref="M37:R37"/>
    <mergeCell ref="M33:R33"/>
    <mergeCell ref="T33:V33"/>
    <mergeCell ref="Z33:AE33"/>
    <mergeCell ref="M32:R32"/>
    <mergeCell ref="T32:V32"/>
    <mergeCell ref="Z32:AE32"/>
    <mergeCell ref="M34:R34"/>
    <mergeCell ref="T34:V34"/>
    <mergeCell ref="Z34:AE34"/>
    <mergeCell ref="C46:I46"/>
    <mergeCell ref="J46:L46"/>
    <mergeCell ref="M46:O46"/>
    <mergeCell ref="P46:R46"/>
    <mergeCell ref="S46:U46"/>
    <mergeCell ref="V46:X46"/>
    <mergeCell ref="C45:I45"/>
    <mergeCell ref="J45:L45"/>
    <mergeCell ref="M45:O45"/>
    <mergeCell ref="P45:R45"/>
    <mergeCell ref="S45:U45"/>
    <mergeCell ref="V45:X45"/>
    <mergeCell ref="C44:I44"/>
    <mergeCell ref="J44:L44"/>
    <mergeCell ref="M44:O44"/>
    <mergeCell ref="P44:R44"/>
    <mergeCell ref="S44:U44"/>
    <mergeCell ref="V44:X44"/>
    <mergeCell ref="M39:R39"/>
    <mergeCell ref="M40:R40"/>
    <mergeCell ref="C42:I43"/>
    <mergeCell ref="J42:L42"/>
    <mergeCell ref="M42:O42"/>
    <mergeCell ref="P42:R42"/>
  </mergeCells>
  <phoneticPr fontId="2"/>
  <printOptions horizontalCentered="1"/>
  <pageMargins left="0.31496062992125984" right="0.31496062992125984" top="0.98425196850393704" bottom="0.19685039370078741" header="0" footer="0"/>
  <pageSetup paperSize="9" scale="77"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62"/>
  <sheetViews>
    <sheetView showOutlineSymbols="0" view="pageBreakPreview" topLeftCell="A43" zoomScale="85" zoomScaleNormal="75" zoomScaleSheetLayoutView="85" workbookViewId="0">
      <selection activeCell="AR42" sqref="AR42"/>
    </sheetView>
  </sheetViews>
  <sheetFormatPr defaultColWidth="12" defaultRowHeight="22.5" customHeight="1" x14ac:dyDescent="0.2"/>
  <cols>
    <col min="1" max="1" width="1.453125" style="23" customWidth="1"/>
    <col min="2" max="38" width="3" style="23" customWidth="1"/>
    <col min="39" max="39" width="1.453125" style="23" customWidth="1"/>
    <col min="40" max="16384" width="12" style="23"/>
  </cols>
  <sheetData>
    <row r="1" spans="1:39" ht="15" customHeight="1" thickBot="1" x14ac:dyDescent="0.25">
      <c r="A1" s="206"/>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row>
    <row r="2" spans="1:39" ht="15" customHeight="1" x14ac:dyDescent="0.2">
      <c r="A2" s="206"/>
      <c r="B2" s="207" t="s">
        <v>957</v>
      </c>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9"/>
      <c r="AM2" s="206"/>
    </row>
    <row r="3" spans="1:39" ht="15" customHeight="1" x14ac:dyDescent="0.2">
      <c r="A3" s="206"/>
      <c r="B3" s="210" t="s">
        <v>958</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11"/>
      <c r="AM3" s="206"/>
    </row>
    <row r="4" spans="1:39" ht="15" customHeight="1" x14ac:dyDescent="0.2">
      <c r="A4" s="206"/>
      <c r="B4" s="212"/>
      <c r="C4" s="206"/>
      <c r="D4" s="206" t="s">
        <v>959</v>
      </c>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11"/>
      <c r="AM4" s="206"/>
    </row>
    <row r="5" spans="1:39" ht="15" customHeight="1" x14ac:dyDescent="0.2">
      <c r="A5" s="206"/>
      <c r="B5" s="212"/>
      <c r="C5" s="206"/>
      <c r="D5" s="1011" t="s">
        <v>960</v>
      </c>
      <c r="E5" s="1011"/>
      <c r="F5" s="1011"/>
      <c r="G5" s="1011"/>
      <c r="H5" s="1011"/>
      <c r="I5" s="1011"/>
      <c r="J5" s="1011"/>
      <c r="K5" s="1011"/>
      <c r="L5" s="1011"/>
      <c r="M5" s="1011"/>
      <c r="N5" s="1011"/>
      <c r="O5" s="1011"/>
      <c r="P5" s="1011"/>
      <c r="Q5" s="1011"/>
      <c r="R5" s="1012"/>
      <c r="S5" s="1013"/>
      <c r="T5" s="1013"/>
      <c r="U5" s="1013"/>
      <c r="V5" s="1013"/>
      <c r="W5" s="1013"/>
      <c r="X5" s="1013"/>
      <c r="Y5" s="1014" t="s">
        <v>92</v>
      </c>
      <c r="Z5" s="1014"/>
      <c r="AA5" s="1014" t="s">
        <v>932</v>
      </c>
      <c r="AB5" s="1015"/>
      <c r="AC5" s="1016" t="s">
        <v>961</v>
      </c>
      <c r="AD5" s="998"/>
      <c r="AE5" s="998"/>
      <c r="AF5" s="998"/>
      <c r="AG5" s="213"/>
      <c r="AH5" s="213"/>
      <c r="AI5" s="213"/>
      <c r="AJ5" s="206"/>
      <c r="AK5" s="206"/>
      <c r="AL5" s="211"/>
      <c r="AM5" s="206"/>
    </row>
    <row r="6" spans="1:39" ht="15" customHeight="1" x14ac:dyDescent="0.2">
      <c r="A6" s="206"/>
      <c r="B6" s="212"/>
      <c r="C6" s="206"/>
      <c r="D6" s="206" t="s">
        <v>962</v>
      </c>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11"/>
      <c r="AM6" s="206"/>
    </row>
    <row r="7" spans="1:39" ht="15" customHeight="1" x14ac:dyDescent="0.2">
      <c r="A7" s="206"/>
      <c r="B7" s="212"/>
      <c r="C7" s="206"/>
      <c r="D7" s="1017"/>
      <c r="E7" s="1018"/>
      <c r="F7" s="1018"/>
      <c r="G7" s="1018"/>
      <c r="H7" s="1018"/>
      <c r="I7" s="1018"/>
      <c r="J7" s="1018"/>
      <c r="K7" s="1018"/>
      <c r="L7" s="1018"/>
      <c r="M7" s="1018"/>
      <c r="N7" s="1018"/>
      <c r="O7" s="450" t="s">
        <v>869</v>
      </c>
      <c r="P7" s="450"/>
      <c r="Q7" s="1014" t="s">
        <v>934</v>
      </c>
      <c r="R7" s="1015"/>
      <c r="S7" s="214"/>
      <c r="T7" s="206"/>
      <c r="U7" s="206"/>
      <c r="V7" s="206"/>
      <c r="W7" s="206"/>
      <c r="X7" s="206"/>
      <c r="Y7" s="206"/>
      <c r="Z7" s="1019"/>
      <c r="AA7" s="1019"/>
      <c r="AB7" s="1019"/>
      <c r="AC7" s="1019"/>
      <c r="AD7" s="1019"/>
      <c r="AE7" s="1019"/>
      <c r="AF7" s="1019"/>
      <c r="AG7" s="1019"/>
      <c r="AH7" s="206"/>
      <c r="AI7" s="206"/>
      <c r="AJ7" s="998"/>
      <c r="AK7" s="998"/>
      <c r="AL7" s="211"/>
      <c r="AM7" s="206"/>
    </row>
    <row r="8" spans="1:39" ht="15" customHeight="1" x14ac:dyDescent="0.2">
      <c r="A8" s="206"/>
      <c r="B8" s="212"/>
      <c r="C8" s="206"/>
      <c r="D8" s="215"/>
      <c r="E8" s="451"/>
      <c r="F8" s="451"/>
      <c r="G8" s="451"/>
      <c r="H8" s="451"/>
      <c r="I8" s="451"/>
      <c r="J8" s="451"/>
      <c r="K8" s="451"/>
      <c r="L8" s="451"/>
      <c r="M8" s="451"/>
      <c r="N8" s="451"/>
      <c r="O8" s="450"/>
      <c r="P8" s="450"/>
      <c r="Q8" s="452"/>
      <c r="R8" s="452"/>
      <c r="S8" s="206"/>
      <c r="T8" s="206"/>
      <c r="U8" s="206"/>
      <c r="V8" s="206"/>
      <c r="W8" s="206"/>
      <c r="X8" s="206"/>
      <c r="Y8" s="206"/>
      <c r="Z8" s="271"/>
      <c r="AA8" s="271"/>
      <c r="AB8" s="271"/>
      <c r="AC8" s="271"/>
      <c r="AD8" s="271"/>
      <c r="AE8" s="271"/>
      <c r="AF8" s="271"/>
      <c r="AG8" s="271"/>
      <c r="AH8" s="206"/>
      <c r="AI8" s="206"/>
      <c r="AJ8" s="270"/>
      <c r="AK8" s="270"/>
      <c r="AL8" s="211"/>
      <c r="AM8" s="206"/>
    </row>
    <row r="9" spans="1:39" ht="15" customHeight="1" thickBot="1" x14ac:dyDescent="0.25">
      <c r="A9" s="206"/>
      <c r="B9" s="212"/>
      <c r="C9" s="206"/>
      <c r="D9" s="206"/>
      <c r="E9" s="206"/>
      <c r="F9" s="206"/>
      <c r="G9" s="206"/>
      <c r="H9" s="206" t="s">
        <v>963</v>
      </c>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11"/>
      <c r="AM9" s="206"/>
    </row>
    <row r="10" spans="1:39" ht="15" customHeight="1" x14ac:dyDescent="0.2">
      <c r="A10" s="206"/>
      <c r="B10" s="212"/>
      <c r="C10" s="206"/>
      <c r="D10" s="206"/>
      <c r="E10" s="206"/>
      <c r="F10" s="206"/>
      <c r="G10" s="206"/>
      <c r="H10" s="999">
        <f>D7</f>
        <v>0</v>
      </c>
      <c r="I10" s="1000"/>
      <c r="J10" s="1000"/>
      <c r="K10" s="1000"/>
      <c r="L10" s="1000"/>
      <c r="M10" s="1000"/>
      <c r="N10" s="1000"/>
      <c r="O10" s="1000"/>
      <c r="P10" s="206"/>
      <c r="Q10" s="998" t="s">
        <v>964</v>
      </c>
      <c r="R10" s="998"/>
      <c r="S10" s="998"/>
      <c r="T10" s="998"/>
      <c r="U10" s="998"/>
      <c r="V10" s="1001" t="e">
        <f>ROUND(ROUND(H10/H11,3)*100000,0)</f>
        <v>#DIV/0!</v>
      </c>
      <c r="W10" s="1002"/>
      <c r="X10" s="1002"/>
      <c r="Y10" s="1003"/>
      <c r="Z10" s="1007" t="s">
        <v>965</v>
      </c>
      <c r="AA10" s="1008"/>
      <c r="AB10" s="215"/>
      <c r="AC10" s="215"/>
      <c r="AD10" s="215"/>
      <c r="AE10" s="215"/>
      <c r="AF10" s="215"/>
      <c r="AG10" s="215"/>
      <c r="AH10" s="998"/>
      <c r="AI10" s="998"/>
      <c r="AJ10" s="998"/>
      <c r="AK10" s="998"/>
      <c r="AL10" s="211"/>
      <c r="AM10" s="206"/>
    </row>
    <row r="11" spans="1:39" ht="15" customHeight="1" thickBot="1" x14ac:dyDescent="0.25">
      <c r="A11" s="206"/>
      <c r="B11" s="212"/>
      <c r="C11" s="206"/>
      <c r="D11" s="206"/>
      <c r="E11" s="206"/>
      <c r="F11" s="206"/>
      <c r="G11" s="206"/>
      <c r="H11" s="1009">
        <f>R5</f>
        <v>0</v>
      </c>
      <c r="I11" s="1010"/>
      <c r="J11" s="1010"/>
      <c r="K11" s="1010"/>
      <c r="L11" s="1010"/>
      <c r="M11" s="1010"/>
      <c r="N11" s="1010"/>
      <c r="O11" s="1010"/>
      <c r="P11" s="206"/>
      <c r="Q11" s="998"/>
      <c r="R11" s="998"/>
      <c r="S11" s="998"/>
      <c r="T11" s="998"/>
      <c r="U11" s="998"/>
      <c r="V11" s="1004"/>
      <c r="W11" s="1005"/>
      <c r="X11" s="1005"/>
      <c r="Y11" s="1006"/>
      <c r="Z11" s="1007"/>
      <c r="AA11" s="1008"/>
      <c r="AB11" s="215"/>
      <c r="AC11" s="215"/>
      <c r="AD11" s="215"/>
      <c r="AE11" s="215"/>
      <c r="AF11" s="215"/>
      <c r="AG11" s="215"/>
      <c r="AH11" s="270"/>
      <c r="AI11" s="270"/>
      <c r="AJ11" s="270"/>
      <c r="AK11" s="270"/>
      <c r="AL11" s="211"/>
      <c r="AM11" s="206"/>
    </row>
    <row r="12" spans="1:39" ht="15" customHeight="1" x14ac:dyDescent="0.2">
      <c r="A12" s="206"/>
      <c r="B12" s="212"/>
      <c r="C12" s="206"/>
      <c r="D12" s="206"/>
      <c r="E12" s="206"/>
      <c r="F12" s="206"/>
      <c r="G12" s="206"/>
      <c r="H12" s="206" t="s">
        <v>966</v>
      </c>
      <c r="I12" s="206"/>
      <c r="J12" s="206"/>
      <c r="K12" s="206"/>
      <c r="L12" s="206"/>
      <c r="M12" s="206"/>
      <c r="N12" s="206"/>
      <c r="O12" s="206"/>
      <c r="P12" s="206"/>
      <c r="Q12" s="206"/>
      <c r="R12" s="206"/>
      <c r="S12" s="206"/>
      <c r="T12" s="206"/>
      <c r="U12" s="206"/>
      <c r="V12" s="206" t="s">
        <v>884</v>
      </c>
      <c r="W12" s="206"/>
      <c r="X12" s="206"/>
      <c r="Y12" s="206"/>
      <c r="Z12" s="215"/>
      <c r="AA12" s="215"/>
      <c r="AB12" s="215"/>
      <c r="AC12" s="215"/>
      <c r="AD12" s="215"/>
      <c r="AE12" s="215"/>
      <c r="AF12" s="215"/>
      <c r="AG12" s="215"/>
      <c r="AH12" s="270"/>
      <c r="AI12" s="270"/>
      <c r="AJ12" s="270"/>
      <c r="AK12" s="270"/>
      <c r="AL12" s="211"/>
      <c r="AM12" s="206"/>
    </row>
    <row r="13" spans="1:39" ht="15" customHeight="1" thickBot="1" x14ac:dyDescent="0.25">
      <c r="A13" s="206"/>
      <c r="B13" s="212"/>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11"/>
      <c r="AM13" s="206"/>
    </row>
    <row r="14" spans="1:39" ht="15" customHeight="1" thickTop="1" x14ac:dyDescent="0.2">
      <c r="A14" s="206"/>
      <c r="B14" s="212"/>
      <c r="C14" s="206"/>
      <c r="D14" s="453" t="s">
        <v>967</v>
      </c>
      <c r="E14" s="454"/>
      <c r="F14" s="454"/>
      <c r="G14" s="454"/>
      <c r="H14" s="454"/>
      <c r="I14" s="454"/>
      <c r="J14" s="454"/>
      <c r="K14" s="454"/>
      <c r="L14" s="454"/>
      <c r="M14" s="454"/>
      <c r="N14" s="454"/>
      <c r="O14" s="453" t="s">
        <v>886</v>
      </c>
      <c r="P14" s="454"/>
      <c r="Q14" s="454"/>
      <c r="R14" s="453" t="s">
        <v>968</v>
      </c>
      <c r="S14" s="454"/>
      <c r="T14" s="454"/>
      <c r="U14" s="454"/>
      <c r="V14" s="450" t="s">
        <v>941</v>
      </c>
      <c r="W14" s="453" t="s">
        <v>889</v>
      </c>
      <c r="X14" s="454"/>
      <c r="Y14" s="454"/>
      <c r="Z14" s="454"/>
      <c r="AA14" s="453" t="s">
        <v>969</v>
      </c>
      <c r="AB14" s="454"/>
      <c r="AC14" s="454"/>
      <c r="AD14" s="454"/>
      <c r="AE14" s="454"/>
      <c r="AF14" s="452"/>
      <c r="AG14" s="452" t="s">
        <v>949</v>
      </c>
      <c r="AH14" s="216" t="s">
        <v>970</v>
      </c>
      <c r="AI14" s="217"/>
      <c r="AJ14" s="218"/>
      <c r="AK14" s="206"/>
      <c r="AL14" s="211"/>
      <c r="AM14" s="206"/>
    </row>
    <row r="15" spans="1:39" ht="15" customHeight="1" x14ac:dyDescent="0.2">
      <c r="A15" s="206"/>
      <c r="B15" s="212"/>
      <c r="C15" s="206"/>
      <c r="D15" s="214"/>
      <c r="E15" s="206"/>
      <c r="F15" s="206"/>
      <c r="G15" s="206"/>
      <c r="H15" s="206"/>
      <c r="I15" s="206"/>
      <c r="J15" s="206"/>
      <c r="K15" s="206"/>
      <c r="L15" s="206"/>
      <c r="M15" s="206"/>
      <c r="N15" s="206"/>
      <c r="O15" s="214"/>
      <c r="P15" s="206"/>
      <c r="Q15" s="206" t="s">
        <v>938</v>
      </c>
      <c r="R15" s="219" t="s">
        <v>894</v>
      </c>
      <c r="S15" s="213"/>
      <c r="T15" s="213"/>
      <c r="U15" s="213"/>
      <c r="V15" s="213"/>
      <c r="W15" s="214"/>
      <c r="X15" s="206"/>
      <c r="Y15" s="206"/>
      <c r="Z15" s="206" t="s">
        <v>948</v>
      </c>
      <c r="AA15" s="219" t="s">
        <v>896</v>
      </c>
      <c r="AB15" s="213"/>
      <c r="AC15" s="213"/>
      <c r="AD15" s="213"/>
      <c r="AE15" s="213"/>
      <c r="AF15" s="213"/>
      <c r="AG15" s="213"/>
      <c r="AH15" s="220"/>
      <c r="AI15" s="206"/>
      <c r="AJ15" s="221" t="s">
        <v>950</v>
      </c>
      <c r="AK15" s="206"/>
      <c r="AL15" s="211"/>
      <c r="AM15" s="206"/>
    </row>
    <row r="16" spans="1:39" ht="15" customHeight="1" x14ac:dyDescent="0.2">
      <c r="A16" s="206"/>
      <c r="B16" s="212"/>
      <c r="C16" s="206"/>
      <c r="D16" s="455" t="s">
        <v>971</v>
      </c>
      <c r="E16" s="450"/>
      <c r="F16" s="450"/>
      <c r="G16" s="450"/>
      <c r="H16" s="450"/>
      <c r="I16" s="450"/>
      <c r="J16" s="450"/>
      <c r="K16" s="1020"/>
      <c r="L16" s="1021"/>
      <c r="M16" s="1021"/>
      <c r="N16" s="1022"/>
      <c r="O16" s="1023"/>
      <c r="P16" s="1024"/>
      <c r="Q16" s="1025"/>
      <c r="R16" s="1026"/>
      <c r="S16" s="1027"/>
      <c r="T16" s="1027"/>
      <c r="U16" s="1027"/>
      <c r="V16" s="1028"/>
      <c r="W16" s="1023"/>
      <c r="X16" s="1024"/>
      <c r="Y16" s="1024"/>
      <c r="Z16" s="1025"/>
      <c r="AA16" s="1026"/>
      <c r="AB16" s="1027"/>
      <c r="AC16" s="1027"/>
      <c r="AD16" s="1027"/>
      <c r="AE16" s="1027"/>
      <c r="AF16" s="1027"/>
      <c r="AG16" s="1029"/>
      <c r="AH16" s="456" t="s">
        <v>899</v>
      </c>
      <c r="AI16" s="457"/>
      <c r="AJ16" s="458"/>
      <c r="AK16" s="206"/>
      <c r="AL16" s="211"/>
      <c r="AM16" s="206"/>
    </row>
    <row r="17" spans="1:39" ht="15" customHeight="1" x14ac:dyDescent="0.2">
      <c r="A17" s="206"/>
      <c r="B17" s="212"/>
      <c r="C17" s="206"/>
      <c r="D17" s="455" t="s">
        <v>972</v>
      </c>
      <c r="E17" s="450"/>
      <c r="F17" s="450"/>
      <c r="G17" s="450"/>
      <c r="H17" s="450"/>
      <c r="I17" s="450"/>
      <c r="J17" s="450"/>
      <c r="K17" s="1017"/>
      <c r="L17" s="1018"/>
      <c r="M17" s="1018"/>
      <c r="N17" s="1030"/>
      <c r="O17" s="1031">
        <v>1.03</v>
      </c>
      <c r="P17" s="1032"/>
      <c r="Q17" s="1033"/>
      <c r="R17" s="1034">
        <f>K17*O17</f>
        <v>0</v>
      </c>
      <c r="S17" s="1035"/>
      <c r="T17" s="1035"/>
      <c r="U17" s="1035"/>
      <c r="V17" s="1036"/>
      <c r="W17" s="1037">
        <v>6</v>
      </c>
      <c r="X17" s="1038"/>
      <c r="Y17" s="1038"/>
      <c r="Z17" s="1039"/>
      <c r="AA17" s="1034">
        <f>R17-W17</f>
        <v>-6</v>
      </c>
      <c r="AB17" s="1035"/>
      <c r="AC17" s="1035"/>
      <c r="AD17" s="1035"/>
      <c r="AE17" s="1035"/>
      <c r="AF17" s="1035"/>
      <c r="AG17" s="1040"/>
      <c r="AH17" s="1044" t="e">
        <f>ROUND(AA17/K17,3)</f>
        <v>#DIV/0!</v>
      </c>
      <c r="AI17" s="1045"/>
      <c r="AJ17" s="1046"/>
      <c r="AK17" s="206"/>
      <c r="AL17" s="211"/>
      <c r="AM17" s="206"/>
    </row>
    <row r="18" spans="1:39" ht="15" customHeight="1" x14ac:dyDescent="0.2">
      <c r="A18" s="206"/>
      <c r="B18" s="212"/>
      <c r="C18" s="206"/>
      <c r="D18" s="455" t="s">
        <v>973</v>
      </c>
      <c r="E18" s="450"/>
      <c r="F18" s="450"/>
      <c r="G18" s="450"/>
      <c r="H18" s="450"/>
      <c r="I18" s="450"/>
      <c r="J18" s="450"/>
      <c r="K18" s="1017"/>
      <c r="L18" s="1018"/>
      <c r="M18" s="1018"/>
      <c r="N18" s="1030"/>
      <c r="O18" s="1041">
        <v>1.1000000000000001</v>
      </c>
      <c r="P18" s="1042"/>
      <c r="Q18" s="1043"/>
      <c r="R18" s="1034">
        <f t="shared" ref="R18:R30" si="0">K18*O18</f>
        <v>0</v>
      </c>
      <c r="S18" s="1035"/>
      <c r="T18" s="1035"/>
      <c r="U18" s="1035"/>
      <c r="V18" s="1036"/>
      <c r="W18" s="1037">
        <v>34</v>
      </c>
      <c r="X18" s="1038"/>
      <c r="Y18" s="1038"/>
      <c r="Z18" s="1039"/>
      <c r="AA18" s="1034">
        <f t="shared" ref="AA18:AA30" si="1">R18-W18</f>
        <v>-34</v>
      </c>
      <c r="AB18" s="1035"/>
      <c r="AC18" s="1035"/>
      <c r="AD18" s="1035"/>
      <c r="AE18" s="1035"/>
      <c r="AF18" s="1035"/>
      <c r="AG18" s="1040"/>
      <c r="AH18" s="1044" t="e">
        <f t="shared" ref="AH18:AH30" si="2">ROUND(AA18/K18,3)</f>
        <v>#DIV/0!</v>
      </c>
      <c r="AI18" s="1045"/>
      <c r="AJ18" s="1046"/>
      <c r="AK18" s="206"/>
      <c r="AL18" s="211"/>
      <c r="AM18" s="206"/>
    </row>
    <row r="19" spans="1:39" ht="15" customHeight="1" x14ac:dyDescent="0.2">
      <c r="A19" s="206"/>
      <c r="B19" s="212"/>
      <c r="C19" s="206"/>
      <c r="D19" s="455" t="s">
        <v>974</v>
      </c>
      <c r="E19" s="450"/>
      <c r="F19" s="450"/>
      <c r="G19" s="450"/>
      <c r="H19" s="450"/>
      <c r="I19" s="450"/>
      <c r="J19" s="450"/>
      <c r="K19" s="1017"/>
      <c r="L19" s="1018"/>
      <c r="M19" s="1018"/>
      <c r="N19" s="1030"/>
      <c r="O19" s="1041">
        <v>1.1499999999999999</v>
      </c>
      <c r="P19" s="1042"/>
      <c r="Q19" s="1043"/>
      <c r="R19" s="1034">
        <f t="shared" si="0"/>
        <v>0</v>
      </c>
      <c r="S19" s="1035"/>
      <c r="T19" s="1035"/>
      <c r="U19" s="1035"/>
      <c r="V19" s="1036"/>
      <c r="W19" s="1037">
        <v>64</v>
      </c>
      <c r="X19" s="1038"/>
      <c r="Y19" s="1038"/>
      <c r="Z19" s="1039"/>
      <c r="AA19" s="1034">
        <f t="shared" si="1"/>
        <v>-64</v>
      </c>
      <c r="AB19" s="1035"/>
      <c r="AC19" s="1035"/>
      <c r="AD19" s="1035"/>
      <c r="AE19" s="1035"/>
      <c r="AF19" s="1035"/>
      <c r="AG19" s="1040"/>
      <c r="AH19" s="1044" t="e">
        <f t="shared" si="2"/>
        <v>#DIV/0!</v>
      </c>
      <c r="AI19" s="1045"/>
      <c r="AJ19" s="1046"/>
      <c r="AK19" s="206"/>
      <c r="AL19" s="211"/>
      <c r="AM19" s="206"/>
    </row>
    <row r="20" spans="1:39" ht="15" customHeight="1" x14ac:dyDescent="0.2">
      <c r="A20" s="206"/>
      <c r="B20" s="212"/>
      <c r="C20" s="206"/>
      <c r="D20" s="455" t="s">
        <v>975</v>
      </c>
      <c r="E20" s="450"/>
      <c r="F20" s="450"/>
      <c r="G20" s="450"/>
      <c r="H20" s="450"/>
      <c r="I20" s="450"/>
      <c r="J20" s="450"/>
      <c r="K20" s="1017"/>
      <c r="L20" s="1018"/>
      <c r="M20" s="1018"/>
      <c r="N20" s="1030"/>
      <c r="O20" s="1041">
        <v>1.2</v>
      </c>
      <c r="P20" s="1042"/>
      <c r="Q20" s="1043"/>
      <c r="R20" s="1034">
        <f t="shared" si="0"/>
        <v>0</v>
      </c>
      <c r="S20" s="1035"/>
      <c r="T20" s="1035"/>
      <c r="U20" s="1035"/>
      <c r="V20" s="1036"/>
      <c r="W20" s="1037">
        <v>104</v>
      </c>
      <c r="X20" s="1038"/>
      <c r="Y20" s="1038"/>
      <c r="Z20" s="1039"/>
      <c r="AA20" s="1034">
        <f t="shared" si="1"/>
        <v>-104</v>
      </c>
      <c r="AB20" s="1035"/>
      <c r="AC20" s="1035"/>
      <c r="AD20" s="1035"/>
      <c r="AE20" s="1035"/>
      <c r="AF20" s="1035"/>
      <c r="AG20" s="1040"/>
      <c r="AH20" s="1044" t="e">
        <f t="shared" si="2"/>
        <v>#DIV/0!</v>
      </c>
      <c r="AI20" s="1045"/>
      <c r="AJ20" s="1046"/>
      <c r="AK20" s="206"/>
      <c r="AL20" s="211"/>
      <c r="AM20" s="206"/>
    </row>
    <row r="21" spans="1:39" ht="15" customHeight="1" x14ac:dyDescent="0.2">
      <c r="A21" s="206"/>
      <c r="B21" s="212"/>
      <c r="C21" s="206"/>
      <c r="D21" s="455" t="s">
        <v>976</v>
      </c>
      <c r="E21" s="450"/>
      <c r="F21" s="450"/>
      <c r="G21" s="450"/>
      <c r="H21" s="450"/>
      <c r="I21" s="450"/>
      <c r="J21" s="450"/>
      <c r="K21" s="1047"/>
      <c r="L21" s="1048"/>
      <c r="M21" s="1048"/>
      <c r="N21" s="1049"/>
      <c r="O21" s="1050">
        <v>1.29</v>
      </c>
      <c r="P21" s="1051"/>
      <c r="Q21" s="1052"/>
      <c r="R21" s="1034">
        <f t="shared" si="0"/>
        <v>0</v>
      </c>
      <c r="S21" s="1035"/>
      <c r="T21" s="1035"/>
      <c r="U21" s="1035"/>
      <c r="V21" s="1036"/>
      <c r="W21" s="1053">
        <v>194</v>
      </c>
      <c r="X21" s="1054"/>
      <c r="Y21" s="1054"/>
      <c r="Z21" s="1055"/>
      <c r="AA21" s="1034">
        <f t="shared" si="1"/>
        <v>-194</v>
      </c>
      <c r="AB21" s="1035"/>
      <c r="AC21" s="1035"/>
      <c r="AD21" s="1035"/>
      <c r="AE21" s="1035"/>
      <c r="AF21" s="1035"/>
      <c r="AG21" s="1040"/>
      <c r="AH21" s="1056" t="e">
        <f t="shared" si="2"/>
        <v>#DIV/0!</v>
      </c>
      <c r="AI21" s="1057"/>
      <c r="AJ21" s="1058"/>
      <c r="AK21" s="206"/>
      <c r="AL21" s="211"/>
      <c r="AM21" s="206"/>
    </row>
    <row r="22" spans="1:39" ht="15" customHeight="1" x14ac:dyDescent="0.2">
      <c r="A22" s="206"/>
      <c r="B22" s="212"/>
      <c r="C22" s="206"/>
      <c r="D22" s="459" t="s">
        <v>977</v>
      </c>
      <c r="E22" s="460"/>
      <c r="F22" s="460"/>
      <c r="G22" s="460"/>
      <c r="H22" s="460"/>
      <c r="I22" s="460"/>
      <c r="J22" s="460"/>
      <c r="K22" s="1059"/>
      <c r="L22" s="1060"/>
      <c r="M22" s="1060"/>
      <c r="N22" s="1061"/>
      <c r="O22" s="1062">
        <v>1.41</v>
      </c>
      <c r="P22" s="1063"/>
      <c r="Q22" s="1064"/>
      <c r="R22" s="1034">
        <f t="shared" si="0"/>
        <v>0</v>
      </c>
      <c r="S22" s="1035"/>
      <c r="T22" s="1035"/>
      <c r="U22" s="1035"/>
      <c r="V22" s="1036"/>
      <c r="W22" s="1065">
        <v>362</v>
      </c>
      <c r="X22" s="1066"/>
      <c r="Y22" s="1066"/>
      <c r="Z22" s="1067"/>
      <c r="AA22" s="1034">
        <f t="shared" si="1"/>
        <v>-362</v>
      </c>
      <c r="AB22" s="1035"/>
      <c r="AC22" s="1035"/>
      <c r="AD22" s="1035"/>
      <c r="AE22" s="1035"/>
      <c r="AF22" s="1035"/>
      <c r="AG22" s="1040"/>
      <c r="AH22" s="1068" t="e">
        <f t="shared" si="2"/>
        <v>#DIV/0!</v>
      </c>
      <c r="AI22" s="1069"/>
      <c r="AJ22" s="1070"/>
      <c r="AK22" s="206"/>
      <c r="AL22" s="211"/>
      <c r="AM22" s="206"/>
    </row>
    <row r="23" spans="1:39" ht="15" customHeight="1" x14ac:dyDescent="0.2">
      <c r="A23" s="206"/>
      <c r="B23" s="212"/>
      <c r="C23" s="206"/>
      <c r="D23" s="459" t="s">
        <v>978</v>
      </c>
      <c r="E23" s="460"/>
      <c r="F23" s="460"/>
      <c r="G23" s="460"/>
      <c r="H23" s="460"/>
      <c r="I23" s="460"/>
      <c r="J23" s="460"/>
      <c r="K23" s="1059"/>
      <c r="L23" s="1060"/>
      <c r="M23" s="1060"/>
      <c r="N23" s="1061"/>
      <c r="O23" s="1062">
        <v>1.58</v>
      </c>
      <c r="P23" s="1063"/>
      <c r="Q23" s="1064"/>
      <c r="R23" s="1034">
        <f t="shared" si="0"/>
        <v>0</v>
      </c>
      <c r="S23" s="1035"/>
      <c r="T23" s="1035"/>
      <c r="U23" s="1035"/>
      <c r="V23" s="1036"/>
      <c r="W23" s="1065">
        <v>702</v>
      </c>
      <c r="X23" s="1066"/>
      <c r="Y23" s="1066"/>
      <c r="Z23" s="1067"/>
      <c r="AA23" s="1034">
        <f t="shared" si="1"/>
        <v>-702</v>
      </c>
      <c r="AB23" s="1035"/>
      <c r="AC23" s="1035"/>
      <c r="AD23" s="1035"/>
      <c r="AE23" s="1035"/>
      <c r="AF23" s="1035"/>
      <c r="AG23" s="1040"/>
      <c r="AH23" s="1068" t="e">
        <f t="shared" si="2"/>
        <v>#DIV/0!</v>
      </c>
      <c r="AI23" s="1069"/>
      <c r="AJ23" s="1070"/>
      <c r="AK23" s="206"/>
      <c r="AL23" s="211"/>
      <c r="AM23" s="206"/>
    </row>
    <row r="24" spans="1:39" ht="15" customHeight="1" x14ac:dyDescent="0.2">
      <c r="A24" s="206"/>
      <c r="B24" s="212"/>
      <c r="C24" s="206"/>
      <c r="D24" s="459" t="s">
        <v>979</v>
      </c>
      <c r="E24" s="460"/>
      <c r="F24" s="460"/>
      <c r="G24" s="460"/>
      <c r="H24" s="460"/>
      <c r="I24" s="460"/>
      <c r="J24" s="460"/>
      <c r="K24" s="1059"/>
      <c r="L24" s="1060"/>
      <c r="M24" s="1060"/>
      <c r="N24" s="1061"/>
      <c r="O24" s="1062">
        <v>1.76</v>
      </c>
      <c r="P24" s="1063"/>
      <c r="Q24" s="1064"/>
      <c r="R24" s="1034">
        <f t="shared" si="0"/>
        <v>0</v>
      </c>
      <c r="S24" s="1035"/>
      <c r="T24" s="1035"/>
      <c r="U24" s="1035"/>
      <c r="V24" s="1036"/>
      <c r="W24" s="1065">
        <v>1242</v>
      </c>
      <c r="X24" s="1066"/>
      <c r="Y24" s="1066"/>
      <c r="Z24" s="1067"/>
      <c r="AA24" s="1034">
        <f t="shared" si="1"/>
        <v>-1242</v>
      </c>
      <c r="AB24" s="1035"/>
      <c r="AC24" s="1035"/>
      <c r="AD24" s="1035"/>
      <c r="AE24" s="1035"/>
      <c r="AF24" s="1035"/>
      <c r="AG24" s="1040"/>
      <c r="AH24" s="1068" t="e">
        <f t="shared" si="2"/>
        <v>#DIV/0!</v>
      </c>
      <c r="AI24" s="1069"/>
      <c r="AJ24" s="1070"/>
      <c r="AK24" s="206"/>
      <c r="AL24" s="211"/>
      <c r="AM24" s="206"/>
    </row>
    <row r="25" spans="1:39" ht="15" customHeight="1" x14ac:dyDescent="0.2">
      <c r="A25" s="206"/>
      <c r="B25" s="212"/>
      <c r="C25" s="206"/>
      <c r="D25" s="459" t="s">
        <v>980</v>
      </c>
      <c r="E25" s="460"/>
      <c r="F25" s="460"/>
      <c r="G25" s="460"/>
      <c r="H25" s="460"/>
      <c r="I25" s="460"/>
      <c r="J25" s="460"/>
      <c r="K25" s="1059"/>
      <c r="L25" s="1060"/>
      <c r="M25" s="1060"/>
      <c r="N25" s="1061"/>
      <c r="O25" s="1062">
        <v>1.9</v>
      </c>
      <c r="P25" s="1063"/>
      <c r="Q25" s="1064"/>
      <c r="R25" s="1034">
        <f t="shared" si="0"/>
        <v>0</v>
      </c>
      <c r="S25" s="1035"/>
      <c r="T25" s="1035"/>
      <c r="U25" s="1035"/>
      <c r="V25" s="1036"/>
      <c r="W25" s="1065">
        <v>1802</v>
      </c>
      <c r="X25" s="1066"/>
      <c r="Y25" s="1066"/>
      <c r="Z25" s="1067"/>
      <c r="AA25" s="1034">
        <f t="shared" si="1"/>
        <v>-1802</v>
      </c>
      <c r="AB25" s="1035"/>
      <c r="AC25" s="1035"/>
      <c r="AD25" s="1035"/>
      <c r="AE25" s="1035"/>
      <c r="AF25" s="1035"/>
      <c r="AG25" s="1040"/>
      <c r="AH25" s="1068" t="e">
        <f t="shared" si="2"/>
        <v>#DIV/0!</v>
      </c>
      <c r="AI25" s="1069"/>
      <c r="AJ25" s="1070"/>
      <c r="AK25" s="206"/>
      <c r="AL25" s="211"/>
      <c r="AM25" s="206"/>
    </row>
    <row r="26" spans="1:39" ht="15" customHeight="1" x14ac:dyDescent="0.2">
      <c r="A26" s="206"/>
      <c r="B26" s="212"/>
      <c r="C26" s="206"/>
      <c r="D26" s="459" t="s">
        <v>981</v>
      </c>
      <c r="E26" s="460"/>
      <c r="F26" s="460"/>
      <c r="G26" s="460"/>
      <c r="H26" s="460"/>
      <c r="I26" s="460"/>
      <c r="J26" s="460"/>
      <c r="K26" s="1059"/>
      <c r="L26" s="1060"/>
      <c r="M26" s="1060"/>
      <c r="N26" s="1061"/>
      <c r="O26" s="1062">
        <v>1.98</v>
      </c>
      <c r="P26" s="1063"/>
      <c r="Q26" s="1064"/>
      <c r="R26" s="1034">
        <f t="shared" si="0"/>
        <v>0</v>
      </c>
      <c r="S26" s="1035"/>
      <c r="T26" s="1035"/>
      <c r="U26" s="1035"/>
      <c r="V26" s="1036"/>
      <c r="W26" s="1065">
        <v>2202</v>
      </c>
      <c r="X26" s="1066"/>
      <c r="Y26" s="1066"/>
      <c r="Z26" s="1067"/>
      <c r="AA26" s="1034">
        <f t="shared" si="1"/>
        <v>-2202</v>
      </c>
      <c r="AB26" s="1035"/>
      <c r="AC26" s="1035"/>
      <c r="AD26" s="1035"/>
      <c r="AE26" s="1035"/>
      <c r="AF26" s="1035"/>
      <c r="AG26" s="1040"/>
      <c r="AH26" s="1068" t="e">
        <f t="shared" si="2"/>
        <v>#DIV/0!</v>
      </c>
      <c r="AI26" s="1069"/>
      <c r="AJ26" s="1070"/>
      <c r="AK26" s="206"/>
      <c r="AL26" s="211"/>
      <c r="AM26" s="206"/>
    </row>
    <row r="27" spans="1:39" ht="15" customHeight="1" x14ac:dyDescent="0.2">
      <c r="A27" s="206"/>
      <c r="B27" s="212"/>
      <c r="C27" s="206"/>
      <c r="D27" s="459" t="s">
        <v>982</v>
      </c>
      <c r="E27" s="460"/>
      <c r="F27" s="460"/>
      <c r="G27" s="460"/>
      <c r="H27" s="460"/>
      <c r="I27" s="460"/>
      <c r="J27" s="460"/>
      <c r="K27" s="1059"/>
      <c r="L27" s="1060"/>
      <c r="M27" s="1060"/>
      <c r="N27" s="1061"/>
      <c r="O27" s="1062">
        <v>2.04</v>
      </c>
      <c r="P27" s="1063"/>
      <c r="Q27" s="1064"/>
      <c r="R27" s="1034">
        <f t="shared" si="0"/>
        <v>0</v>
      </c>
      <c r="S27" s="1035"/>
      <c r="T27" s="1035"/>
      <c r="U27" s="1035"/>
      <c r="V27" s="1036"/>
      <c r="W27" s="1065">
        <v>2562</v>
      </c>
      <c r="X27" s="1066"/>
      <c r="Y27" s="1066"/>
      <c r="Z27" s="1067"/>
      <c r="AA27" s="1034">
        <f t="shared" si="1"/>
        <v>-2562</v>
      </c>
      <c r="AB27" s="1035"/>
      <c r="AC27" s="1035"/>
      <c r="AD27" s="1035"/>
      <c r="AE27" s="1035"/>
      <c r="AF27" s="1035"/>
      <c r="AG27" s="1040"/>
      <c r="AH27" s="1068" t="e">
        <f t="shared" si="2"/>
        <v>#DIV/0!</v>
      </c>
      <c r="AI27" s="1069"/>
      <c r="AJ27" s="1070"/>
      <c r="AK27" s="206"/>
      <c r="AL27" s="211"/>
      <c r="AM27" s="206"/>
    </row>
    <row r="28" spans="1:39" ht="15" customHeight="1" x14ac:dyDescent="0.2">
      <c r="A28" s="206"/>
      <c r="B28" s="212"/>
      <c r="C28" s="206"/>
      <c r="D28" s="459" t="s">
        <v>983</v>
      </c>
      <c r="E28" s="460"/>
      <c r="F28" s="460"/>
      <c r="G28" s="460"/>
      <c r="H28" s="460"/>
      <c r="I28" s="460"/>
      <c r="J28" s="460"/>
      <c r="K28" s="1059"/>
      <c r="L28" s="1060"/>
      <c r="M28" s="1060"/>
      <c r="N28" s="1061"/>
      <c r="O28" s="1062">
        <v>2.08</v>
      </c>
      <c r="P28" s="1063"/>
      <c r="Q28" s="1064"/>
      <c r="R28" s="1034">
        <f t="shared" si="0"/>
        <v>0</v>
      </c>
      <c r="S28" s="1035"/>
      <c r="T28" s="1035"/>
      <c r="U28" s="1035"/>
      <c r="V28" s="1036"/>
      <c r="W28" s="1065">
        <v>2842</v>
      </c>
      <c r="X28" s="1066"/>
      <c r="Y28" s="1066"/>
      <c r="Z28" s="1067"/>
      <c r="AA28" s="1034">
        <f t="shared" si="1"/>
        <v>-2842</v>
      </c>
      <c r="AB28" s="1035"/>
      <c r="AC28" s="1035"/>
      <c r="AD28" s="1035"/>
      <c r="AE28" s="1035"/>
      <c r="AF28" s="1035"/>
      <c r="AG28" s="1040"/>
      <c r="AH28" s="1068" t="e">
        <f t="shared" si="2"/>
        <v>#DIV/0!</v>
      </c>
      <c r="AI28" s="1069"/>
      <c r="AJ28" s="1070"/>
      <c r="AK28" s="206"/>
      <c r="AL28" s="211"/>
      <c r="AM28" s="206"/>
    </row>
    <row r="29" spans="1:39" ht="15" customHeight="1" x14ac:dyDescent="0.2">
      <c r="A29" s="206"/>
      <c r="B29" s="212"/>
      <c r="C29" s="206"/>
      <c r="D29" s="459" t="s">
        <v>984</v>
      </c>
      <c r="E29" s="460"/>
      <c r="F29" s="460"/>
      <c r="G29" s="460"/>
      <c r="H29" s="460"/>
      <c r="I29" s="460"/>
      <c r="J29" s="460"/>
      <c r="K29" s="1059"/>
      <c r="L29" s="1060"/>
      <c r="M29" s="1060"/>
      <c r="N29" s="1061"/>
      <c r="O29" s="1062">
        <v>2.1</v>
      </c>
      <c r="P29" s="1063"/>
      <c r="Q29" s="1064"/>
      <c r="R29" s="1034">
        <f t="shared" si="0"/>
        <v>0</v>
      </c>
      <c r="S29" s="1035"/>
      <c r="T29" s="1035"/>
      <c r="U29" s="1035"/>
      <c r="V29" s="1036"/>
      <c r="W29" s="1065">
        <v>3002</v>
      </c>
      <c r="X29" s="1066"/>
      <c r="Y29" s="1066"/>
      <c r="Z29" s="1067"/>
      <c r="AA29" s="1034">
        <f t="shared" si="1"/>
        <v>-3002</v>
      </c>
      <c r="AB29" s="1035"/>
      <c r="AC29" s="1035"/>
      <c r="AD29" s="1035"/>
      <c r="AE29" s="1035"/>
      <c r="AF29" s="1035"/>
      <c r="AG29" s="1040"/>
      <c r="AH29" s="1068" t="e">
        <f t="shared" si="2"/>
        <v>#DIV/0!</v>
      </c>
      <c r="AI29" s="1069"/>
      <c r="AJ29" s="1070"/>
      <c r="AK29" s="206"/>
      <c r="AL29" s="211"/>
      <c r="AM29" s="206"/>
    </row>
    <row r="30" spans="1:39" ht="15" customHeight="1" thickBot="1" x14ac:dyDescent="0.25">
      <c r="A30" s="206"/>
      <c r="B30" s="212"/>
      <c r="C30" s="206"/>
      <c r="D30" s="459" t="s">
        <v>985</v>
      </c>
      <c r="E30" s="460"/>
      <c r="F30" s="460"/>
      <c r="G30" s="460"/>
      <c r="H30" s="460"/>
      <c r="I30" s="460"/>
      <c r="J30" s="460"/>
      <c r="K30" s="1059"/>
      <c r="L30" s="1060"/>
      <c r="M30" s="1060"/>
      <c r="N30" s="1061"/>
      <c r="O30" s="1062">
        <v>1.8</v>
      </c>
      <c r="P30" s="1063"/>
      <c r="Q30" s="1064"/>
      <c r="R30" s="1034">
        <f t="shared" si="0"/>
        <v>0</v>
      </c>
      <c r="S30" s="1035"/>
      <c r="T30" s="1035"/>
      <c r="U30" s="1035"/>
      <c r="V30" s="1036"/>
      <c r="W30" s="1065">
        <v>0</v>
      </c>
      <c r="X30" s="1066"/>
      <c r="Y30" s="1066"/>
      <c r="Z30" s="1067"/>
      <c r="AA30" s="1034">
        <f t="shared" si="1"/>
        <v>0</v>
      </c>
      <c r="AB30" s="1035"/>
      <c r="AC30" s="1035"/>
      <c r="AD30" s="1035"/>
      <c r="AE30" s="1035"/>
      <c r="AF30" s="1035"/>
      <c r="AG30" s="1040"/>
      <c r="AH30" s="1071" t="e">
        <f t="shared" si="2"/>
        <v>#DIV/0!</v>
      </c>
      <c r="AI30" s="1072"/>
      <c r="AJ30" s="1073"/>
      <c r="AK30" s="206"/>
      <c r="AL30" s="211"/>
      <c r="AM30" s="206"/>
    </row>
    <row r="31" spans="1:39" ht="15" customHeight="1" thickTop="1" x14ac:dyDescent="0.2">
      <c r="A31" s="206"/>
      <c r="B31" s="210"/>
      <c r="C31" s="206"/>
      <c r="D31" s="206"/>
      <c r="E31" s="206"/>
      <c r="F31" s="206"/>
      <c r="G31" s="206"/>
      <c r="H31" s="206"/>
      <c r="I31" s="206"/>
      <c r="J31" s="206"/>
      <c r="K31" s="270"/>
      <c r="L31" s="270"/>
      <c r="M31" s="270"/>
      <c r="N31" s="270"/>
      <c r="O31" s="222"/>
      <c r="P31" s="222"/>
      <c r="Q31" s="222"/>
      <c r="R31" s="270"/>
      <c r="S31" s="270"/>
      <c r="T31" s="270"/>
      <c r="U31" s="270"/>
      <c r="V31" s="270"/>
      <c r="W31" s="223"/>
      <c r="X31" s="223"/>
      <c r="Y31" s="223"/>
      <c r="Z31" s="223"/>
      <c r="AA31" s="270"/>
      <c r="AB31" s="270"/>
      <c r="AC31" s="270"/>
      <c r="AD31" s="270"/>
      <c r="AE31" s="270"/>
      <c r="AF31" s="270"/>
      <c r="AG31" s="270"/>
      <c r="AH31" s="206"/>
      <c r="AI31" s="270"/>
      <c r="AJ31" s="224" t="s">
        <v>986</v>
      </c>
      <c r="AK31" s="206"/>
      <c r="AL31" s="225"/>
      <c r="AM31" s="206"/>
    </row>
    <row r="32" spans="1:39" ht="22.5" customHeight="1" x14ac:dyDescent="0.2">
      <c r="A32" s="206"/>
      <c r="B32" s="210"/>
      <c r="C32" s="206" t="s">
        <v>987</v>
      </c>
      <c r="D32" s="206"/>
      <c r="E32" s="206"/>
      <c r="F32" s="206"/>
      <c r="G32" s="206"/>
      <c r="H32" s="206"/>
      <c r="I32" s="206"/>
      <c r="J32" s="206"/>
      <c r="K32" s="206"/>
      <c r="L32" s="206"/>
      <c r="M32" s="206"/>
      <c r="N32" s="206"/>
      <c r="O32" s="222"/>
      <c r="P32" s="222"/>
      <c r="Q32" s="222"/>
      <c r="R32" s="206"/>
      <c r="S32" s="206"/>
      <c r="T32" s="206"/>
      <c r="U32" s="206"/>
      <c r="V32" s="206"/>
      <c r="W32" s="223"/>
      <c r="X32" s="223"/>
      <c r="Y32" s="223"/>
      <c r="Z32" s="223"/>
      <c r="AA32" s="206"/>
      <c r="AB32" s="206"/>
      <c r="AC32" s="206"/>
      <c r="AD32" s="206"/>
      <c r="AE32" s="206"/>
      <c r="AF32" s="206"/>
      <c r="AG32" s="206"/>
      <c r="AH32" s="206"/>
      <c r="AI32" s="206"/>
      <c r="AJ32" s="206"/>
      <c r="AK32" s="206"/>
      <c r="AL32" s="225"/>
      <c r="AM32" s="206"/>
    </row>
    <row r="33" spans="1:43" ht="33" customHeight="1" x14ac:dyDescent="0.2">
      <c r="A33" s="206"/>
      <c r="B33" s="210"/>
      <c r="C33" s="206"/>
      <c r="D33" s="226"/>
      <c r="E33" s="227"/>
      <c r="F33" s="226"/>
      <c r="G33" s="226"/>
      <c r="H33" s="226"/>
      <c r="I33" s="1074" t="s">
        <v>988</v>
      </c>
      <c r="J33" s="1074"/>
      <c r="K33" s="1074"/>
      <c r="L33" s="1074"/>
      <c r="M33" s="1074"/>
      <c r="N33" s="1074"/>
      <c r="O33" s="226"/>
      <c r="P33" s="226"/>
      <c r="Q33" s="1075" t="s">
        <v>989</v>
      </c>
      <c r="R33" s="1075"/>
      <c r="S33" s="1075"/>
      <c r="T33" s="1075"/>
      <c r="U33" s="1075"/>
      <c r="V33" s="1075"/>
      <c r="W33" s="226"/>
      <c r="X33" s="226"/>
      <c r="Y33" s="226"/>
      <c r="Z33" s="226"/>
      <c r="AA33" s="226"/>
      <c r="AB33" s="1076" t="s">
        <v>990</v>
      </c>
      <c r="AC33" s="1076"/>
      <c r="AD33" s="1076"/>
      <c r="AE33" s="1076"/>
      <c r="AF33" s="1076"/>
      <c r="AG33" s="1076"/>
      <c r="AH33" s="226"/>
      <c r="AI33" s="226"/>
      <c r="AJ33" s="226"/>
      <c r="AK33" s="226"/>
      <c r="AL33" s="228"/>
      <c r="AM33" s="226"/>
      <c r="AN33" s="65"/>
      <c r="AO33" s="65"/>
    </row>
    <row r="34" spans="1:43" ht="22.5" customHeight="1" x14ac:dyDescent="0.2">
      <c r="A34" s="206"/>
      <c r="B34" s="1077"/>
      <c r="C34" s="1078"/>
      <c r="D34" s="1078"/>
      <c r="E34" s="1078"/>
      <c r="F34" s="226"/>
      <c r="G34" s="226"/>
      <c r="H34" s="229" t="s">
        <v>123</v>
      </c>
      <c r="I34" s="1079"/>
      <c r="J34" s="1079"/>
      <c r="K34" s="1079"/>
      <c r="L34" s="1079"/>
      <c r="M34" s="1079"/>
      <c r="N34" s="1079"/>
      <c r="O34" s="226" t="s">
        <v>124</v>
      </c>
      <c r="P34" s="226"/>
      <c r="Q34" s="1080"/>
      <c r="R34" s="1080"/>
      <c r="S34" s="1080"/>
      <c r="T34" s="1080"/>
      <c r="U34" s="1080"/>
      <c r="V34" s="1080"/>
      <c r="W34" s="230"/>
      <c r="X34" s="230" t="s">
        <v>124</v>
      </c>
      <c r="Y34" s="230"/>
      <c r="Z34" s="230"/>
      <c r="AA34" s="230"/>
      <c r="AB34" s="1080"/>
      <c r="AC34" s="1080"/>
      <c r="AD34" s="1080"/>
      <c r="AE34" s="1080"/>
      <c r="AF34" s="1080"/>
      <c r="AG34" s="1080"/>
      <c r="AH34" s="226"/>
      <c r="AI34" s="226"/>
      <c r="AJ34" s="230"/>
      <c r="AK34" s="230"/>
      <c r="AL34" s="231"/>
      <c r="AM34" s="230"/>
      <c r="AN34" s="69"/>
      <c r="AO34" s="65"/>
    </row>
    <row r="35" spans="1:43" ht="22.5" customHeight="1" x14ac:dyDescent="0.2">
      <c r="A35" s="206"/>
      <c r="B35" s="210"/>
      <c r="C35" s="206"/>
      <c r="D35" s="226"/>
      <c r="E35" s="232"/>
      <c r="F35" s="232"/>
      <c r="G35" s="226"/>
      <c r="H35" s="229"/>
      <c r="I35" s="232"/>
      <c r="J35" s="232"/>
      <c r="K35" s="232"/>
      <c r="L35" s="232"/>
      <c r="M35" s="232"/>
      <c r="N35" s="232"/>
      <c r="O35" s="226"/>
      <c r="P35" s="232"/>
      <c r="Q35" s="232"/>
      <c r="R35" s="232"/>
      <c r="S35" s="232"/>
      <c r="T35" s="232"/>
      <c r="U35" s="232"/>
      <c r="V35" s="226"/>
      <c r="W35" s="232"/>
      <c r="X35" s="232"/>
      <c r="Y35" s="232"/>
      <c r="Z35" s="232"/>
      <c r="AA35" s="232"/>
      <c r="AB35" s="232"/>
      <c r="AC35" s="232"/>
      <c r="AD35" s="226"/>
      <c r="AE35" s="226"/>
      <c r="AF35" s="232"/>
      <c r="AG35" s="232"/>
      <c r="AH35" s="232"/>
      <c r="AI35" s="232"/>
      <c r="AJ35" s="232"/>
      <c r="AK35" s="232"/>
      <c r="AL35" s="228"/>
      <c r="AM35" s="226"/>
      <c r="AN35" s="65"/>
      <c r="AO35" s="65"/>
    </row>
    <row r="36" spans="1:43" ht="30.75" customHeight="1" x14ac:dyDescent="0.2">
      <c r="A36" s="206"/>
      <c r="B36" s="210"/>
      <c r="C36" s="206"/>
      <c r="D36" s="226"/>
      <c r="E36" s="232"/>
      <c r="F36" s="226"/>
      <c r="G36" s="1096" t="s">
        <v>991</v>
      </c>
      <c r="H36" s="1096"/>
      <c r="I36" s="1096"/>
      <c r="J36" s="1096"/>
      <c r="K36" s="1096"/>
      <c r="L36" s="1096"/>
      <c r="M36" s="1096"/>
      <c r="N36" s="1096"/>
      <c r="O36" s="1096"/>
      <c r="P36" s="1096"/>
      <c r="Q36" s="1096"/>
      <c r="R36" s="206"/>
      <c r="S36" s="206"/>
      <c r="T36" s="206"/>
      <c r="U36" s="1097" t="s">
        <v>992</v>
      </c>
      <c r="V36" s="1097"/>
      <c r="W36" s="1097"/>
      <c r="X36" s="1097"/>
      <c r="Y36" s="1097"/>
      <c r="Z36" s="1097"/>
      <c r="AA36" s="1097"/>
      <c r="AB36" s="1097"/>
      <c r="AC36" s="1097"/>
      <c r="AD36" s="1097"/>
      <c r="AE36" s="1097"/>
      <c r="AF36" s="233"/>
      <c r="AG36" s="233"/>
      <c r="AH36" s="233"/>
      <c r="AI36" s="233"/>
      <c r="AJ36" s="226"/>
      <c r="AK36" s="206"/>
      <c r="AL36" s="228"/>
      <c r="AM36" s="206"/>
    </row>
    <row r="37" spans="1:43" ht="22.5" customHeight="1" x14ac:dyDescent="0.2">
      <c r="A37" s="206"/>
      <c r="B37" s="210"/>
      <c r="C37" s="206"/>
      <c r="D37" s="226"/>
      <c r="E37" s="226" t="s">
        <v>124</v>
      </c>
      <c r="F37" s="226"/>
      <c r="G37" s="1080"/>
      <c r="H37" s="1080"/>
      <c r="I37" s="1080"/>
      <c r="J37" s="1080"/>
      <c r="K37" s="1080"/>
      <c r="L37" s="1080"/>
      <c r="M37" s="1080"/>
      <c r="N37" s="1080"/>
      <c r="O37" s="1080"/>
      <c r="P37" s="1080"/>
      <c r="Q37" s="1080"/>
      <c r="R37" s="206"/>
      <c r="S37" s="234" t="s">
        <v>109</v>
      </c>
      <c r="T37" s="206"/>
      <c r="U37" s="1080"/>
      <c r="V37" s="1080"/>
      <c r="W37" s="1080"/>
      <c r="X37" s="1080"/>
      <c r="Y37" s="1080"/>
      <c r="Z37" s="1080"/>
      <c r="AA37" s="1080"/>
      <c r="AB37" s="1080"/>
      <c r="AC37" s="1080"/>
      <c r="AD37" s="1080"/>
      <c r="AE37" s="1080"/>
      <c r="AF37" s="230"/>
      <c r="AG37" s="230"/>
      <c r="AH37" s="230"/>
      <c r="AI37" s="230"/>
      <c r="AJ37" s="226"/>
      <c r="AK37" s="206"/>
      <c r="AL37" s="225"/>
      <c r="AM37" s="206"/>
    </row>
    <row r="38" spans="1:43" ht="22.5" customHeight="1" x14ac:dyDescent="0.2">
      <c r="A38" s="206"/>
      <c r="B38" s="210"/>
      <c r="C38" s="206"/>
      <c r="D38" s="226"/>
      <c r="E38" s="226"/>
      <c r="F38" s="226"/>
      <c r="G38" s="232"/>
      <c r="H38" s="232"/>
      <c r="I38" s="232"/>
      <c r="J38" s="232"/>
      <c r="K38" s="232"/>
      <c r="L38" s="232"/>
      <c r="M38" s="232"/>
      <c r="N38" s="226"/>
      <c r="O38" s="226"/>
      <c r="P38" s="232"/>
      <c r="Q38" s="232"/>
      <c r="R38" s="232"/>
      <c r="S38" s="232"/>
      <c r="T38" s="232"/>
      <c r="U38" s="232"/>
      <c r="V38" s="232"/>
      <c r="W38" s="232"/>
      <c r="X38" s="226"/>
      <c r="Y38" s="226"/>
      <c r="Z38" s="232"/>
      <c r="AA38" s="232"/>
      <c r="AB38" s="232"/>
      <c r="AC38" s="232"/>
      <c r="AD38" s="232"/>
      <c r="AE38" s="232"/>
      <c r="AF38" s="232"/>
      <c r="AG38" s="232"/>
      <c r="AH38" s="232"/>
      <c r="AI38" s="232"/>
      <c r="AJ38" s="226"/>
      <c r="AK38" s="206"/>
      <c r="AL38" s="225"/>
      <c r="AM38" s="206"/>
    </row>
    <row r="39" spans="1:43" ht="30.75" customHeight="1" x14ac:dyDescent="0.2">
      <c r="A39" s="206"/>
      <c r="B39" s="210"/>
      <c r="C39" s="206"/>
      <c r="D39" s="226"/>
      <c r="E39" s="232"/>
      <c r="F39" s="232"/>
      <c r="G39" s="1074" t="s">
        <v>993</v>
      </c>
      <c r="H39" s="1074"/>
      <c r="I39" s="1074"/>
      <c r="J39" s="1074"/>
      <c r="K39" s="1074"/>
      <c r="L39" s="1074"/>
      <c r="M39" s="1074"/>
      <c r="N39" s="226"/>
      <c r="O39" s="226"/>
      <c r="P39" s="232"/>
      <c r="Q39" s="700" t="s">
        <v>994</v>
      </c>
      <c r="R39" s="700"/>
      <c r="S39" s="700"/>
      <c r="T39" s="700"/>
      <c r="U39" s="700"/>
      <c r="V39" s="700"/>
      <c r="W39" s="700"/>
      <c r="X39" s="700"/>
      <c r="Y39" s="700"/>
      <c r="Z39" s="226"/>
      <c r="AA39" s="232"/>
      <c r="AB39" s="232"/>
      <c r="AC39" s="232"/>
      <c r="AD39" s="232"/>
      <c r="AE39" s="232"/>
      <c r="AF39" s="232"/>
      <c r="AG39" s="232"/>
      <c r="AH39" s="232"/>
      <c r="AI39" s="232"/>
      <c r="AJ39" s="226"/>
      <c r="AK39" s="206"/>
      <c r="AL39" s="225"/>
      <c r="AM39" s="206"/>
    </row>
    <row r="40" spans="1:43" ht="22.5" customHeight="1" x14ac:dyDescent="0.2">
      <c r="A40" s="206"/>
      <c r="B40" s="210"/>
      <c r="C40" s="206"/>
      <c r="D40" s="226"/>
      <c r="E40" s="226" t="s">
        <v>124</v>
      </c>
      <c r="F40" s="232"/>
      <c r="G40" s="1080"/>
      <c r="H40" s="1080"/>
      <c r="I40" s="1080"/>
      <c r="J40" s="1080"/>
      <c r="K40" s="1080"/>
      <c r="L40" s="1080"/>
      <c r="M40" s="1080"/>
      <c r="N40" s="226"/>
      <c r="O40" s="226" t="s">
        <v>109</v>
      </c>
      <c r="P40" s="232"/>
      <c r="Q40" s="1080"/>
      <c r="R40" s="1080"/>
      <c r="S40" s="1080"/>
      <c r="T40" s="1080"/>
      <c r="U40" s="1080"/>
      <c r="V40" s="1080"/>
      <c r="W40" s="1080"/>
      <c r="X40" s="1080"/>
      <c r="Y40" s="1080"/>
      <c r="Z40" s="226" t="s">
        <v>133</v>
      </c>
      <c r="AA40" s="232"/>
      <c r="AB40" s="232"/>
      <c r="AC40" s="232"/>
      <c r="AD40" s="232"/>
      <c r="AE40" s="232"/>
      <c r="AF40" s="232"/>
      <c r="AG40" s="232"/>
      <c r="AH40" s="232"/>
      <c r="AI40" s="232"/>
      <c r="AJ40" s="226"/>
      <c r="AK40" s="206"/>
      <c r="AL40" s="225"/>
      <c r="AM40" s="206"/>
    </row>
    <row r="41" spans="1:43" ht="22.5" customHeight="1" x14ac:dyDescent="0.2">
      <c r="A41" s="206"/>
      <c r="B41" s="210"/>
      <c r="C41" s="206"/>
      <c r="D41" s="226"/>
      <c r="E41" s="226"/>
      <c r="F41" s="226"/>
      <c r="G41" s="232"/>
      <c r="H41" s="232"/>
      <c r="I41" s="232"/>
      <c r="J41" s="232"/>
      <c r="K41" s="232"/>
      <c r="L41" s="232"/>
      <c r="M41" s="232"/>
      <c r="N41" s="226"/>
      <c r="O41" s="226"/>
      <c r="P41" s="232"/>
      <c r="Q41" s="232"/>
      <c r="R41" s="232"/>
      <c r="S41" s="232"/>
      <c r="T41" s="232"/>
      <c r="U41" s="232"/>
      <c r="V41" s="232"/>
      <c r="W41" s="232"/>
      <c r="X41" s="226"/>
      <c r="Y41" s="226"/>
      <c r="Z41" s="232"/>
      <c r="AA41" s="232"/>
      <c r="AB41" s="232"/>
      <c r="AC41" s="232"/>
      <c r="AD41" s="232"/>
      <c r="AE41" s="232"/>
      <c r="AF41" s="232"/>
      <c r="AG41" s="232"/>
      <c r="AH41" s="232"/>
      <c r="AI41" s="232"/>
      <c r="AJ41" s="226"/>
      <c r="AK41" s="206"/>
      <c r="AL41" s="225"/>
      <c r="AM41" s="206"/>
    </row>
    <row r="42" spans="1:43" ht="30.75" customHeight="1" x14ac:dyDescent="0.2">
      <c r="A42" s="206"/>
      <c r="B42" s="210"/>
      <c r="C42" s="206"/>
      <c r="D42" s="226"/>
      <c r="E42" s="226"/>
      <c r="F42" s="226"/>
      <c r="G42" s="226"/>
      <c r="H42" s="226"/>
      <c r="I42" s="1091" t="s">
        <v>995</v>
      </c>
      <c r="J42" s="1091"/>
      <c r="K42" s="1091"/>
      <c r="L42" s="1091"/>
      <c r="M42" s="1091"/>
      <c r="N42" s="1091"/>
      <c r="O42" s="226"/>
      <c r="P42" s="226"/>
      <c r="Q42" s="226"/>
      <c r="R42" s="700" t="s">
        <v>994</v>
      </c>
      <c r="S42" s="700"/>
      <c r="T42" s="700"/>
      <c r="U42" s="700"/>
      <c r="V42" s="700"/>
      <c r="W42" s="700"/>
      <c r="X42" s="700"/>
      <c r="Y42" s="700"/>
      <c r="Z42" s="700"/>
      <c r="AA42" s="206"/>
      <c r="AB42" s="206"/>
      <c r="AC42" s="206"/>
      <c r="AD42" s="206"/>
      <c r="AE42" s="206"/>
      <c r="AF42" s="206"/>
      <c r="AG42" s="206"/>
      <c r="AH42" s="206"/>
      <c r="AI42" s="206"/>
      <c r="AJ42" s="206"/>
      <c r="AK42" s="206"/>
      <c r="AL42" s="228"/>
      <c r="AM42" s="206"/>
    </row>
    <row r="43" spans="1:43" ht="22.5" customHeight="1" x14ac:dyDescent="0.2">
      <c r="A43" s="206"/>
      <c r="B43" s="210"/>
      <c r="C43" s="206"/>
      <c r="D43" s="226"/>
      <c r="E43" s="226" t="s">
        <v>996</v>
      </c>
      <c r="F43" s="226"/>
      <c r="G43" s="226"/>
      <c r="H43" s="226" t="s">
        <v>109</v>
      </c>
      <c r="I43" s="1092"/>
      <c r="J43" s="1092"/>
      <c r="K43" s="1092"/>
      <c r="L43" s="1092"/>
      <c r="M43" s="1092"/>
      <c r="N43" s="1092"/>
      <c r="O43" s="226"/>
      <c r="P43" s="206" t="s">
        <v>124</v>
      </c>
      <c r="Q43" s="206"/>
      <c r="R43" s="1080"/>
      <c r="S43" s="1080"/>
      <c r="T43" s="1080"/>
      <c r="U43" s="1080"/>
      <c r="V43" s="1080"/>
      <c r="W43" s="1080"/>
      <c r="X43" s="1080"/>
      <c r="Y43" s="1080"/>
      <c r="Z43" s="1080"/>
      <c r="AA43" s="206"/>
      <c r="AB43" s="206"/>
      <c r="AC43" s="206"/>
      <c r="AD43" s="206"/>
      <c r="AE43" s="206"/>
      <c r="AF43" s="206"/>
      <c r="AG43" s="206"/>
      <c r="AH43" s="206"/>
      <c r="AI43" s="206"/>
      <c r="AJ43" s="206"/>
      <c r="AK43" s="206"/>
      <c r="AL43" s="225"/>
      <c r="AM43" s="206"/>
    </row>
    <row r="44" spans="1:43" ht="22.5" customHeight="1" x14ac:dyDescent="0.2">
      <c r="A44" s="206"/>
      <c r="B44" s="210"/>
      <c r="C44" s="206"/>
      <c r="D44" s="226"/>
      <c r="E44" s="232"/>
      <c r="F44" s="226"/>
      <c r="G44" s="226"/>
      <c r="H44" s="235"/>
      <c r="I44" s="232"/>
      <c r="J44" s="226"/>
      <c r="K44" s="226"/>
      <c r="L44" s="232"/>
      <c r="M44" s="232"/>
      <c r="N44" s="232"/>
      <c r="O44" s="226"/>
      <c r="P44" s="232"/>
      <c r="Q44" s="232"/>
      <c r="R44" s="235"/>
      <c r="S44" s="226"/>
      <c r="T44" s="226"/>
      <c r="U44" s="226"/>
      <c r="V44" s="226"/>
      <c r="W44" s="226"/>
      <c r="X44" s="226"/>
      <c r="Y44" s="93"/>
      <c r="Z44" s="93"/>
      <c r="AA44" s="93"/>
      <c r="AB44" s="93"/>
      <c r="AC44" s="93"/>
      <c r="AD44" s="226"/>
      <c r="AE44" s="226"/>
      <c r="AF44" s="226"/>
      <c r="AG44" s="226"/>
      <c r="AH44" s="226"/>
      <c r="AI44" s="226"/>
      <c r="AJ44" s="226"/>
      <c r="AK44" s="206"/>
      <c r="AL44" s="225"/>
      <c r="AM44" s="206"/>
      <c r="AN44" s="65"/>
      <c r="AO44" s="65"/>
    </row>
    <row r="45" spans="1:43" ht="13.5" customHeight="1" thickBot="1" x14ac:dyDescent="0.25">
      <c r="A45" s="206"/>
      <c r="B45" s="210"/>
      <c r="C45" s="206"/>
      <c r="D45" s="226"/>
      <c r="E45" s="206"/>
      <c r="F45" s="226"/>
      <c r="G45" s="226"/>
      <c r="H45" s="229"/>
      <c r="I45" s="206"/>
      <c r="J45" s="230"/>
      <c r="K45" s="230"/>
      <c r="L45" s="230"/>
      <c r="M45" s="230"/>
      <c r="N45" s="230"/>
      <c r="O45" s="230"/>
      <c r="P45" s="226"/>
      <c r="Q45" s="226"/>
      <c r="R45" s="226"/>
      <c r="S45" s="230"/>
      <c r="T45" s="230"/>
      <c r="U45" s="230"/>
      <c r="V45" s="230"/>
      <c r="W45" s="230"/>
      <c r="X45" s="230"/>
      <c r="Y45" s="230"/>
      <c r="Z45" s="226"/>
      <c r="AA45" s="206"/>
      <c r="AB45" s="232"/>
      <c r="AC45" s="232"/>
      <c r="AD45" s="232"/>
      <c r="AE45" s="226"/>
      <c r="AF45" s="226"/>
      <c r="AG45" s="206"/>
      <c r="AH45" s="206"/>
      <c r="AI45" s="206"/>
      <c r="AJ45" s="206"/>
      <c r="AK45" s="206"/>
      <c r="AL45" s="225"/>
      <c r="AM45" s="206"/>
      <c r="AN45" s="70"/>
      <c r="AO45" s="65"/>
    </row>
    <row r="46" spans="1:43" ht="22.5" customHeight="1" thickBot="1" x14ac:dyDescent="0.25">
      <c r="A46" s="206"/>
      <c r="B46" s="236"/>
      <c r="C46" s="237"/>
      <c r="D46" s="238"/>
      <c r="E46" s="239"/>
      <c r="F46" s="239"/>
      <c r="G46" s="240"/>
      <c r="H46" s="239"/>
      <c r="I46" s="239"/>
      <c r="J46" s="239"/>
      <c r="K46" s="239"/>
      <c r="L46" s="239"/>
      <c r="M46" s="239"/>
      <c r="N46" s="238"/>
      <c r="O46" s="239"/>
      <c r="P46" s="239"/>
      <c r="Q46" s="239"/>
      <c r="R46" s="239"/>
      <c r="S46" s="239"/>
      <c r="T46" s="239"/>
      <c r="U46" s="238"/>
      <c r="V46" s="238"/>
      <c r="W46" s="239"/>
      <c r="X46" s="239"/>
      <c r="Y46" s="239"/>
      <c r="Z46" s="238" t="s">
        <v>93</v>
      </c>
      <c r="AA46" s="239"/>
      <c r="AB46" s="1093">
        <f>ROUND((I34-Q34-AB34-G37+U37-G40+Q40)*100/75,)+I43-R43</f>
        <v>0</v>
      </c>
      <c r="AC46" s="1094"/>
      <c r="AD46" s="1094"/>
      <c r="AE46" s="1094"/>
      <c r="AF46" s="1094"/>
      <c r="AG46" s="1095"/>
      <c r="AH46" s="241" t="s">
        <v>92</v>
      </c>
      <c r="AI46" s="238"/>
      <c r="AJ46" s="1099" t="s">
        <v>997</v>
      </c>
      <c r="AK46" s="1099"/>
      <c r="AL46" s="1100"/>
      <c r="AM46" s="226"/>
      <c r="AN46" s="65"/>
      <c r="AO46" s="65"/>
    </row>
    <row r="47" spans="1:43" ht="22.5" customHeight="1" x14ac:dyDescent="0.2">
      <c r="D47" s="65"/>
      <c r="E47" s="269"/>
      <c r="F47" s="269"/>
      <c r="G47" s="68"/>
      <c r="H47" s="269"/>
      <c r="I47" s="269"/>
      <c r="J47" s="269"/>
      <c r="K47" s="269"/>
      <c r="L47" s="269"/>
      <c r="M47" s="269"/>
      <c r="N47" s="65"/>
      <c r="O47" s="269"/>
      <c r="P47" s="269"/>
      <c r="Q47" s="269"/>
      <c r="R47" s="269"/>
      <c r="S47" s="269"/>
      <c r="T47" s="269"/>
      <c r="U47" s="65"/>
      <c r="V47" s="65"/>
      <c r="W47" s="269"/>
      <c r="X47" s="269"/>
      <c r="Y47" s="269"/>
      <c r="Z47" s="269"/>
      <c r="AA47" s="269"/>
      <c r="AB47" s="65"/>
      <c r="AC47" s="269"/>
      <c r="AD47" s="269"/>
      <c r="AE47" s="65"/>
      <c r="AF47" s="1098"/>
      <c r="AG47" s="1098"/>
      <c r="AH47" s="1098"/>
      <c r="AI47" s="1098"/>
      <c r="AJ47" s="1098"/>
      <c r="AK47" s="1098"/>
      <c r="AL47" s="65"/>
      <c r="AM47" s="65"/>
      <c r="AN47" s="65"/>
      <c r="AO47" s="65"/>
    </row>
    <row r="48" spans="1:43" ht="22.5" customHeight="1" x14ac:dyDescent="0.2">
      <c r="C48" s="65" t="s">
        <v>998</v>
      </c>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327">
        <v>0</v>
      </c>
      <c r="AP48" s="328" t="s">
        <v>124</v>
      </c>
      <c r="AQ48" s="329" t="s">
        <v>124</v>
      </c>
    </row>
    <row r="49" spans="3:43" ht="22.5" customHeight="1" thickBot="1" x14ac:dyDescent="0.25">
      <c r="C49" s="65"/>
      <c r="D49" s="65"/>
      <c r="E49" s="65"/>
      <c r="F49" s="65" t="s">
        <v>943</v>
      </c>
      <c r="G49" s="65"/>
      <c r="H49" s="65"/>
      <c r="I49" s="65"/>
      <c r="J49" s="65"/>
      <c r="K49" s="65" t="s">
        <v>944</v>
      </c>
      <c r="L49" s="65"/>
      <c r="M49" s="65"/>
      <c r="N49" s="65"/>
      <c r="O49" s="65" t="s">
        <v>946</v>
      </c>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327">
        <v>201</v>
      </c>
      <c r="AP49" s="66">
        <v>1.03</v>
      </c>
      <c r="AQ49" s="67">
        <v>6</v>
      </c>
    </row>
    <row r="50" spans="3:43" ht="22.5" customHeight="1" x14ac:dyDescent="0.2">
      <c r="C50" s="65"/>
      <c r="D50" s="65"/>
      <c r="E50" s="461"/>
      <c r="F50" s="1081" t="e">
        <f>V10</f>
        <v>#DIV/0!</v>
      </c>
      <c r="G50" s="1082"/>
      <c r="H50" s="1082"/>
      <c r="I50" s="1082"/>
      <c r="J50" s="461" t="s">
        <v>108</v>
      </c>
      <c r="K50" s="1083" t="e">
        <f>VLOOKUP(F50,AO48:AQ62,2)</f>
        <v>#DIV/0!</v>
      </c>
      <c r="L50" s="1083"/>
      <c r="M50" s="1083"/>
      <c r="N50" s="461" t="s">
        <v>124</v>
      </c>
      <c r="O50" s="1082" t="e">
        <f>VLOOKUP(F50,AO48:AQ62,3)</f>
        <v>#DIV/0!</v>
      </c>
      <c r="P50" s="1082"/>
      <c r="Q50" s="1082"/>
      <c r="R50" s="461"/>
      <c r="S50" s="1084" t="s">
        <v>93</v>
      </c>
      <c r="T50" s="1085" t="e">
        <f>IF(F50&lt;201,1,ROUND((F50*K50-O50)/J51,3))</f>
        <v>#DIV/0!</v>
      </c>
      <c r="U50" s="1086"/>
      <c r="V50" s="1086"/>
      <c r="W50" s="1086"/>
      <c r="X50" s="1087"/>
      <c r="Y50" s="1088" t="s">
        <v>999</v>
      </c>
      <c r="Z50" s="1088"/>
      <c r="AA50" s="1088"/>
      <c r="AB50" s="1088"/>
      <c r="AC50" s="1088"/>
      <c r="AD50" s="1088"/>
      <c r="AE50" s="65"/>
      <c r="AF50" s="65"/>
      <c r="AG50" s="65"/>
      <c r="AH50" s="65"/>
      <c r="AI50" s="65"/>
      <c r="AJ50" s="65"/>
      <c r="AK50" s="65"/>
      <c r="AL50" s="65"/>
      <c r="AM50" s="65"/>
      <c r="AN50" s="65"/>
      <c r="AO50" s="327">
        <v>401</v>
      </c>
      <c r="AP50" s="462">
        <v>1.1000000000000001</v>
      </c>
      <c r="AQ50" s="463">
        <v>34</v>
      </c>
    </row>
    <row r="51" spans="3:43" ht="22.5" customHeight="1" thickBot="1" x14ac:dyDescent="0.25">
      <c r="C51" s="65"/>
      <c r="D51" s="65"/>
      <c r="E51" s="65"/>
      <c r="F51" s="65"/>
      <c r="G51" s="65"/>
      <c r="H51" s="65"/>
      <c r="I51" s="65"/>
      <c r="J51" s="1089" t="e">
        <f>F50</f>
        <v>#DIV/0!</v>
      </c>
      <c r="K51" s="1090"/>
      <c r="L51" s="1090"/>
      <c r="M51" s="1090"/>
      <c r="N51" s="65"/>
      <c r="O51" s="65"/>
      <c r="P51" s="65"/>
      <c r="Q51" s="65"/>
      <c r="R51" s="65"/>
      <c r="S51" s="1084"/>
      <c r="T51" s="84"/>
      <c r="U51" s="85"/>
      <c r="V51" s="85"/>
      <c r="W51" s="85"/>
      <c r="X51" s="86"/>
      <c r="Y51" s="1088"/>
      <c r="Z51" s="1088"/>
      <c r="AA51" s="1088"/>
      <c r="AB51" s="1088"/>
      <c r="AC51" s="1088"/>
      <c r="AD51" s="1088"/>
      <c r="AE51" s="65"/>
      <c r="AF51" s="65"/>
      <c r="AG51" s="65"/>
      <c r="AH51" s="65"/>
      <c r="AI51" s="65"/>
      <c r="AJ51" s="65"/>
      <c r="AK51" s="65"/>
      <c r="AL51" s="65"/>
      <c r="AM51" s="65"/>
      <c r="AN51" s="65"/>
      <c r="AO51" s="327">
        <v>601</v>
      </c>
      <c r="AP51" s="462">
        <v>1.1499999999999999</v>
      </c>
      <c r="AQ51" s="463">
        <v>64</v>
      </c>
    </row>
    <row r="52" spans="3:43" ht="22.5" customHeight="1" x14ac:dyDescent="0.2">
      <c r="C52" s="65"/>
      <c r="D52" s="65"/>
      <c r="E52" s="65"/>
      <c r="F52" s="65"/>
      <c r="G52" s="65"/>
      <c r="H52" s="65"/>
      <c r="I52" s="65"/>
      <c r="J52" s="65" t="s">
        <v>943</v>
      </c>
      <c r="K52" s="65"/>
      <c r="L52" s="65"/>
      <c r="M52" s="65"/>
      <c r="N52" s="65"/>
      <c r="O52" s="65"/>
      <c r="P52" s="65"/>
      <c r="Q52" s="65"/>
      <c r="R52" s="65"/>
      <c r="S52" s="65"/>
      <c r="T52" s="65" t="s">
        <v>111</v>
      </c>
      <c r="U52" s="65"/>
      <c r="V52" s="65"/>
      <c r="W52" s="65"/>
      <c r="X52" s="65"/>
      <c r="Y52" s="65"/>
      <c r="Z52" s="65"/>
      <c r="AA52" s="65"/>
      <c r="AB52" s="65"/>
      <c r="AC52" s="65"/>
      <c r="AD52" s="65"/>
      <c r="AE52" s="65"/>
      <c r="AF52" s="65"/>
      <c r="AG52" s="65"/>
      <c r="AH52" s="65"/>
      <c r="AI52" s="65"/>
      <c r="AJ52" s="65"/>
      <c r="AK52" s="65"/>
      <c r="AL52" s="65"/>
      <c r="AM52" s="65"/>
      <c r="AN52" s="65"/>
      <c r="AO52" s="327">
        <v>801</v>
      </c>
      <c r="AP52" s="462">
        <v>1.2</v>
      </c>
      <c r="AQ52" s="463">
        <v>104</v>
      </c>
    </row>
    <row r="53" spans="3:43" ht="22.5" customHeight="1" x14ac:dyDescent="0.2">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327">
        <v>1001</v>
      </c>
      <c r="AP53" s="462">
        <v>1.29</v>
      </c>
      <c r="AQ53" s="463">
        <v>194</v>
      </c>
    </row>
    <row r="54" spans="3:43" ht="22.5" customHeight="1" x14ac:dyDescent="0.2">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327">
        <v>1401</v>
      </c>
      <c r="AP54" s="462">
        <v>1.41</v>
      </c>
      <c r="AQ54" s="463">
        <v>362</v>
      </c>
    </row>
    <row r="55" spans="3:43" ht="22.5" customHeight="1" x14ac:dyDescent="0.2">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327">
        <v>2001</v>
      </c>
      <c r="AP55" s="462">
        <v>1.58</v>
      </c>
      <c r="AQ55" s="463">
        <v>702</v>
      </c>
    </row>
    <row r="56" spans="3:43" ht="22.5" customHeight="1" x14ac:dyDescent="0.2">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327">
        <v>3001</v>
      </c>
      <c r="AP56" s="462">
        <v>1.76</v>
      </c>
      <c r="AQ56" s="463">
        <v>1242</v>
      </c>
    </row>
    <row r="57" spans="3:43" ht="22.5" customHeight="1" x14ac:dyDescent="0.2">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327">
        <v>4001</v>
      </c>
      <c r="AP57" s="462">
        <v>1.9</v>
      </c>
      <c r="AQ57" s="463">
        <v>1802</v>
      </c>
    </row>
    <row r="58" spans="3:43" ht="22.5" customHeight="1" x14ac:dyDescent="0.2">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327">
        <v>5001</v>
      </c>
      <c r="AP58" s="462">
        <v>1.98</v>
      </c>
      <c r="AQ58" s="463">
        <v>2202</v>
      </c>
    </row>
    <row r="59" spans="3:43" ht="22.5" customHeight="1" x14ac:dyDescent="0.2">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327">
        <v>6001</v>
      </c>
      <c r="AP59" s="462">
        <v>2.04</v>
      </c>
      <c r="AQ59" s="463">
        <v>2562</v>
      </c>
    </row>
    <row r="60" spans="3:43" ht="22.5" customHeight="1" x14ac:dyDescent="0.2">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327">
        <v>7001</v>
      </c>
      <c r="AP60" s="462">
        <v>2.08</v>
      </c>
      <c r="AQ60" s="463">
        <v>2842</v>
      </c>
    </row>
    <row r="61" spans="3:43" ht="22.5" customHeight="1" x14ac:dyDescent="0.2">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327">
        <v>8001</v>
      </c>
      <c r="AP61" s="462">
        <v>2.1</v>
      </c>
      <c r="AQ61" s="463">
        <v>3002</v>
      </c>
    </row>
    <row r="62" spans="3:43" ht="22.5" customHeight="1" x14ac:dyDescent="0.2">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327">
        <v>10001</v>
      </c>
      <c r="AP62" s="462">
        <v>1.8</v>
      </c>
      <c r="AQ62" s="463">
        <v>0</v>
      </c>
    </row>
  </sheetData>
  <customSheetViews>
    <customSheetView guid="{0BABB45E-2E04-4EF9-B6DB-A3C90737BC1D}" showPageBreaks="1" outlineSymbols="0" printArea="1" view="pageBreakPreview" topLeftCell="A19">
      <selection activeCell="O22" sqref="O22:Q22"/>
      <pageMargins left="0" right="0" top="0" bottom="0" header="0" footer="0"/>
      <printOptions horizontalCentered="1"/>
      <headerFooter alignWithMargins="0"/>
    </customSheetView>
    <customSheetView guid="{51EA80E5-8A40-457F-BD3B-5254392D47AE}" showPageBreaks="1" outlineSymbols="0" printArea="1" view="pageBreakPreview">
      <selection activeCell="O22" sqref="O22:Q22"/>
      <pageMargins left="0" right="0" top="0" bottom="0" header="0" footer="0"/>
      <printOptions horizontalCentered="1"/>
      <headerFooter alignWithMargins="0"/>
    </customSheetView>
    <customSheetView guid="{69464F70-16F9-4136-87AF-D70A02C3B76C}" showPageBreaks="1" outlineSymbols="0" printArea="1" view="pageBreakPreview">
      <selection activeCell="O22" sqref="O22:Q22"/>
      <pageMargins left="0" right="0" top="0" bottom="0" header="0" footer="0"/>
      <printOptions horizontalCentered="1"/>
      <headerFooter alignWithMargins="0"/>
    </customSheetView>
    <customSheetView guid="{D2B5EC5D-6E54-47E5-91DA-BD5989BD188A}" showPageBreaks="1" outlineSymbols="0" printArea="1" view="pageBreakPreview">
      <selection activeCell="O22" sqref="O22:Q22"/>
      <pageMargins left="0" right="0" top="0" bottom="0" header="0" footer="0"/>
      <printOptions horizontalCentered="1"/>
      <headerFooter alignWithMargins="0"/>
    </customSheetView>
    <customSheetView guid="{7638A293-2517-4C0E-9B00-4D7C5CE7FD01}" showPageBreaks="1" outlineSymbols="0" printArea="1" view="pageBreakPreview">
      <selection activeCell="AB46" sqref="AB46:AG46"/>
      <pageMargins left="0" right="0" top="0" bottom="0" header="0" footer="0"/>
      <printOptions horizontalCentered="1"/>
      <headerFooter alignWithMargins="0"/>
    </customSheetView>
    <customSheetView guid="{52797262-6142-4579-A585-EF778AE1B777}" showPageBreaks="1" outlineSymbols="0" printArea="1" view="pageBreakPreview">
      <selection activeCell="AB46" sqref="AB46:AG46"/>
      <pageMargins left="0" right="0" top="0" bottom="0" header="0" footer="0"/>
      <printOptions horizontalCentered="1"/>
      <headerFooter alignWithMargins="0"/>
    </customSheetView>
    <customSheetView guid="{88309E32-0F84-4306-A278-4798D3F83810}" showPageBreaks="1" outlineSymbols="0" printArea="1" view="pageBreakPreview">
      <selection activeCell="AB46" sqref="AB46:AG46"/>
      <pageMargins left="0" right="0" top="0" bottom="0" header="0" footer="0"/>
      <printOptions horizontalCentered="1"/>
      <headerFooter alignWithMargins="0"/>
    </customSheetView>
    <customSheetView guid="{82097881-6F01-409B-9626-09347A86C944}" showPageBreaks="1" outlineSymbols="0" printArea="1" view="pageBreakPreview">
      <selection activeCell="AB46" sqref="AB46:AG46"/>
      <pageMargins left="0" right="0" top="0" bottom="0" header="0" footer="0"/>
      <printOptions horizontalCentered="1"/>
      <headerFooter alignWithMargins="0"/>
    </customSheetView>
    <customSheetView guid="{C4E6220D-41C8-40B2-AF0A-6EEC54FEFC3B}" showPageBreaks="1" outlineSymbols="0" printArea="1" view="pageBreakPreview" topLeftCell="A34">
      <selection activeCell="R43" sqref="R43:Z43"/>
      <pageMargins left="0" right="0" top="0" bottom="0" header="0" footer="0"/>
      <printOptions horizontalCentered="1"/>
      <headerFooter alignWithMargins="0"/>
    </customSheetView>
    <customSheetView guid="{67812C5A-1D79-4D20-9561-724B7A740687}" showPageBreaks="1" outlineSymbols="0" printArea="1" view="pageBreakPreview">
      <selection activeCell="R43" sqref="R43:Z43"/>
      <pageMargins left="0" right="0" top="0" bottom="0" header="0" footer="0"/>
      <printOptions horizontalCentered="1"/>
      <headerFooter alignWithMargins="0"/>
    </customSheetView>
    <customSheetView guid="{C437A408-6157-48A1-8109-95F4DC2109CD}" showPageBreaks="1" outlineSymbols="0" printArea="1" view="pageBreakPreview" topLeftCell="A34">
      <pageMargins left="0" right="0" top="0" bottom="0" header="0" footer="0"/>
      <printOptions horizontalCentered="1"/>
      <headerFooter alignWithMargins="0"/>
    </customSheetView>
    <customSheetView guid="{A9FD053A-4046-4DCB-BFF9-69FBE35E214B}" showPageBreaks="1" outlineSymbols="0" printArea="1" view="pageBreakPreview" topLeftCell="A34">
      <pageMargins left="0" right="0" top="0" bottom="0" header="0" footer="0"/>
      <printOptions horizontalCentered="1"/>
      <headerFooter alignWithMargins="0"/>
    </customSheetView>
    <customSheetView guid="{8D42FC69-A302-4509-9149-10B34FBDD5FD}" showPageBreaks="1" outlineSymbols="0" printArea="1" view="pageBreakPreview" topLeftCell="A34">
      <pageMargins left="0" right="0" top="0" bottom="0" header="0" footer="0"/>
      <printOptions horizontalCentered="1"/>
      <headerFooter alignWithMargins="0"/>
    </customSheetView>
    <customSheetView guid="{ABA71FD7-2F20-4D89-9682-086673B2D428}" showPageBreaks="1" outlineSymbols="0" printArea="1" view="pageBreakPreview" topLeftCell="A34">
      <pageMargins left="0" right="0" top="0" bottom="0" header="0" footer="0"/>
      <printOptions horizontalCentered="1"/>
      <headerFooter alignWithMargins="0"/>
    </customSheetView>
    <customSheetView guid="{28B27DAA-D495-4FE0-A4B0-318BBC5296C8}" showPageBreaks="1" outlineSymbols="0" printArea="1" view="pageBreakPreview" topLeftCell="A34">
      <pageMargins left="0" right="0" top="0" bottom="0" header="0" footer="0"/>
      <printOptions horizontalCentered="1"/>
      <headerFooter alignWithMargins="0"/>
    </customSheetView>
    <customSheetView guid="{E39192D6-5293-4E96-A0BA-106405229387}" showPageBreaks="1" outlineSymbols="0" printArea="1" view="pageBreakPreview" topLeftCell="A34">
      <pageMargins left="0" right="0" top="0" bottom="0" header="0" footer="0"/>
      <printOptions horizontalCentered="1"/>
      <headerFooter alignWithMargins="0"/>
    </customSheetView>
    <customSheetView guid="{B0D27BBA-DB06-47F7-8459-5413A1184B9F}" showPageBreaks="1" outlineSymbols="0" printArea="1" view="pageBreakPreview" topLeftCell="A34">
      <selection activeCell="R43" sqref="R43:Z43"/>
      <pageMargins left="0" right="0" top="0" bottom="0" header="0" footer="0"/>
      <printOptions horizontalCentered="1"/>
      <headerFooter alignWithMargins="0"/>
    </customSheetView>
    <customSheetView guid="{5F692ADD-693B-4092-83D3-FB87A19A0587}" showPageBreaks="1" outlineSymbols="0" printArea="1" view="pageBreakPreview">
      <selection activeCell="O22" sqref="O22:Q22"/>
      <pageMargins left="0" right="0" top="0" bottom="0" header="0" footer="0"/>
      <printOptions horizontalCentered="1"/>
      <headerFooter alignWithMargins="0"/>
    </customSheetView>
  </customSheetViews>
  <mergeCells count="134">
    <mergeCell ref="G39:M39"/>
    <mergeCell ref="Q39:Y39"/>
    <mergeCell ref="G40:M40"/>
    <mergeCell ref="Q40:Y40"/>
    <mergeCell ref="G36:Q36"/>
    <mergeCell ref="G37:Q37"/>
    <mergeCell ref="U36:AE36"/>
    <mergeCell ref="U37:AE37"/>
    <mergeCell ref="AF47:AK47"/>
    <mergeCell ref="AJ46:AL46"/>
    <mergeCell ref="F50:I50"/>
    <mergeCell ref="K50:M50"/>
    <mergeCell ref="O50:Q50"/>
    <mergeCell ref="S50:S51"/>
    <mergeCell ref="T50:X50"/>
    <mergeCell ref="Y50:AD51"/>
    <mergeCell ref="J51:M51"/>
    <mergeCell ref="I42:N42"/>
    <mergeCell ref="R42:Z42"/>
    <mergeCell ref="I43:N43"/>
    <mergeCell ref="R43:Z43"/>
    <mergeCell ref="AB46:AG46"/>
    <mergeCell ref="I33:N33"/>
    <mergeCell ref="Q33:V33"/>
    <mergeCell ref="AB33:AG33"/>
    <mergeCell ref="B34:E34"/>
    <mergeCell ref="I34:N34"/>
    <mergeCell ref="Q34:V34"/>
    <mergeCell ref="AB34:AG34"/>
    <mergeCell ref="K30:N30"/>
    <mergeCell ref="O30:Q30"/>
    <mergeCell ref="R30:V30"/>
    <mergeCell ref="W30:Z30"/>
    <mergeCell ref="AA30:AG30"/>
    <mergeCell ref="AH30:AJ30"/>
    <mergeCell ref="K29:N29"/>
    <mergeCell ref="O29:Q29"/>
    <mergeCell ref="R29:V29"/>
    <mergeCell ref="W29:Z29"/>
    <mergeCell ref="AA29:AG29"/>
    <mergeCell ref="AH29:AJ29"/>
    <mergeCell ref="K28:N28"/>
    <mergeCell ref="O28:Q28"/>
    <mergeCell ref="R28:V28"/>
    <mergeCell ref="W28:Z28"/>
    <mergeCell ref="AA28:AG28"/>
    <mergeCell ref="AH28:AJ28"/>
    <mergeCell ref="K27:N27"/>
    <mergeCell ref="O27:Q27"/>
    <mergeCell ref="R27:V27"/>
    <mergeCell ref="W27:Z27"/>
    <mergeCell ref="AA27:AG27"/>
    <mergeCell ref="AH27:AJ27"/>
    <mergeCell ref="K26:N26"/>
    <mergeCell ref="O26:Q26"/>
    <mergeCell ref="R26:V26"/>
    <mergeCell ref="W26:Z26"/>
    <mergeCell ref="AA26:AG26"/>
    <mergeCell ref="AH26:AJ26"/>
    <mergeCell ref="K25:N25"/>
    <mergeCell ref="O25:Q25"/>
    <mergeCell ref="R25:V25"/>
    <mergeCell ref="W25:Z25"/>
    <mergeCell ref="AA25:AG25"/>
    <mergeCell ref="AH25:AJ25"/>
    <mergeCell ref="K24:N24"/>
    <mergeCell ref="O24:Q24"/>
    <mergeCell ref="R24:V24"/>
    <mergeCell ref="W24:Z24"/>
    <mergeCell ref="AA24:AG24"/>
    <mergeCell ref="AH24:AJ24"/>
    <mergeCell ref="K23:N23"/>
    <mergeCell ref="O23:Q23"/>
    <mergeCell ref="R23:V23"/>
    <mergeCell ref="W23:Z23"/>
    <mergeCell ref="AA23:AG23"/>
    <mergeCell ref="AH23:AJ23"/>
    <mergeCell ref="K22:N22"/>
    <mergeCell ref="O22:Q22"/>
    <mergeCell ref="R22:V22"/>
    <mergeCell ref="W22:Z22"/>
    <mergeCell ref="AA22:AG22"/>
    <mergeCell ref="AH22:AJ22"/>
    <mergeCell ref="K21:N21"/>
    <mergeCell ref="O21:Q21"/>
    <mergeCell ref="R21:V21"/>
    <mergeCell ref="W21:Z21"/>
    <mergeCell ref="AA21:AG21"/>
    <mergeCell ref="AH21:AJ21"/>
    <mergeCell ref="K20:N20"/>
    <mergeCell ref="O20:Q20"/>
    <mergeCell ref="R20:V20"/>
    <mergeCell ref="W20:Z20"/>
    <mergeCell ref="AA20:AG20"/>
    <mergeCell ref="AH20:AJ20"/>
    <mergeCell ref="K19:N19"/>
    <mergeCell ref="O19:Q19"/>
    <mergeCell ref="R19:V19"/>
    <mergeCell ref="W19:Z19"/>
    <mergeCell ref="AA19:AG19"/>
    <mergeCell ref="AH19:AJ19"/>
    <mergeCell ref="AH17:AJ17"/>
    <mergeCell ref="K18:N18"/>
    <mergeCell ref="O18:Q18"/>
    <mergeCell ref="R18:V18"/>
    <mergeCell ref="W18:Z18"/>
    <mergeCell ref="AA18:AG18"/>
    <mergeCell ref="AH18:AJ18"/>
    <mergeCell ref="K16:N16"/>
    <mergeCell ref="O16:Q16"/>
    <mergeCell ref="R16:V16"/>
    <mergeCell ref="W16:Z16"/>
    <mergeCell ref="AA16:AG16"/>
    <mergeCell ref="K17:N17"/>
    <mergeCell ref="O17:Q17"/>
    <mergeCell ref="R17:V17"/>
    <mergeCell ref="W17:Z17"/>
    <mergeCell ref="AA17:AG17"/>
    <mergeCell ref="AJ7:AK7"/>
    <mergeCell ref="H10:O10"/>
    <mergeCell ref="Q10:U11"/>
    <mergeCell ref="V10:Y11"/>
    <mergeCell ref="Z10:AA11"/>
    <mergeCell ref="AH10:AI10"/>
    <mergeCell ref="AJ10:AK10"/>
    <mergeCell ref="H11:O11"/>
    <mergeCell ref="D5:Q5"/>
    <mergeCell ref="R5:X5"/>
    <mergeCell ref="Y5:Z5"/>
    <mergeCell ref="AA5:AB5"/>
    <mergeCell ref="AC5:AF5"/>
    <mergeCell ref="D7:N7"/>
    <mergeCell ref="Q7:R7"/>
    <mergeCell ref="Z7:AG7"/>
  </mergeCells>
  <phoneticPr fontId="2"/>
  <printOptions horizontalCentered="1"/>
  <pageMargins left="0.31496062992125984" right="0.31496062992125984" top="0.98425196850393704" bottom="0.19685039370078741" header="0" footer="0"/>
  <pageSetup paperSize="9" scale="66"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R51"/>
  <sheetViews>
    <sheetView view="pageBreakPreview" topLeftCell="A24" zoomScaleNormal="100" zoomScaleSheetLayoutView="100" workbookViewId="0">
      <selection activeCell="I5" sqref="I5:N12"/>
    </sheetView>
  </sheetViews>
  <sheetFormatPr defaultColWidth="9" defaultRowHeight="13" x14ac:dyDescent="0.2"/>
  <cols>
    <col min="1" max="40" width="2.453125" style="596" customWidth="1"/>
    <col min="41" max="41" width="9" style="596" bestFit="1" customWidth="1"/>
    <col min="42" max="43" width="9.90625" style="596" bestFit="1" customWidth="1"/>
    <col min="44" max="44" width="9" style="596"/>
    <col min="45" max="45" width="9.90625" style="596" bestFit="1" customWidth="1"/>
    <col min="46" max="46" width="9" style="596"/>
    <col min="47" max="47" width="9.90625" style="596" bestFit="1" customWidth="1"/>
    <col min="48" max="16384" width="9" style="596"/>
  </cols>
  <sheetData>
    <row r="1" spans="1:39" x14ac:dyDescent="0.2">
      <c r="A1" s="595" t="s">
        <v>1000</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row>
    <row r="2" spans="1:39" x14ac:dyDescent="0.2">
      <c r="A2" s="595"/>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1101" t="s">
        <v>89</v>
      </c>
      <c r="AB2" s="1101"/>
      <c r="AC2" s="1101"/>
      <c r="AD2" s="1101"/>
      <c r="AE2" s="1102">
        <f>総括表!H4</f>
        <v>0</v>
      </c>
      <c r="AF2" s="1102"/>
      <c r="AG2" s="1102"/>
      <c r="AH2" s="1102"/>
      <c r="AI2" s="1102"/>
      <c r="AJ2" s="1102"/>
      <c r="AK2" s="1102"/>
      <c r="AL2" s="595"/>
      <c r="AM2" s="595"/>
    </row>
    <row r="3" spans="1:39" x14ac:dyDescent="0.2">
      <c r="A3" s="595" t="s">
        <v>90</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row>
    <row r="4" spans="1:39" x14ac:dyDescent="0.2">
      <c r="A4" s="595" t="s">
        <v>91</v>
      </c>
      <c r="B4" s="597"/>
      <c r="C4" s="597"/>
      <c r="D4" s="597"/>
      <c r="E4" s="598"/>
      <c r="F4" s="598"/>
      <c r="G4" s="599"/>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row>
    <row r="5" spans="1:39" x14ac:dyDescent="0.2">
      <c r="A5" s="595"/>
      <c r="B5" s="633" t="s">
        <v>1001</v>
      </c>
      <c r="C5" s="634"/>
      <c r="D5" s="634"/>
      <c r="E5" s="634"/>
      <c r="F5" s="634"/>
      <c r="G5" s="634"/>
      <c r="H5" s="634"/>
      <c r="I5" s="1103"/>
      <c r="J5" s="1103"/>
      <c r="K5" s="1103"/>
      <c r="L5" s="1103"/>
      <c r="M5" s="1103"/>
      <c r="N5" s="1103"/>
      <c r="O5" s="634" t="s">
        <v>92</v>
      </c>
      <c r="P5" s="634"/>
      <c r="Q5" s="697" t="s">
        <v>93</v>
      </c>
      <c r="R5" s="702" t="e">
        <f>ROUND(I5/I6,2)</f>
        <v>#DIV/0!</v>
      </c>
      <c r="S5" s="702"/>
      <c r="T5" s="702"/>
      <c r="U5" s="702"/>
      <c r="V5" s="595"/>
      <c r="W5" s="595"/>
      <c r="X5" s="595"/>
      <c r="Y5" s="595"/>
      <c r="Z5" s="595"/>
      <c r="AA5" s="595"/>
      <c r="AB5" s="697" t="s">
        <v>105</v>
      </c>
      <c r="AC5" s="697"/>
      <c r="AD5" s="697"/>
      <c r="AE5" s="697"/>
      <c r="AF5" s="697"/>
      <c r="AG5" s="595"/>
      <c r="AH5" s="595"/>
      <c r="AI5" s="595"/>
      <c r="AJ5" s="595"/>
      <c r="AK5" s="595"/>
      <c r="AL5" s="595"/>
      <c r="AM5" s="595"/>
    </row>
    <row r="6" spans="1:39" x14ac:dyDescent="0.2">
      <c r="A6" s="595"/>
      <c r="B6" s="92" t="s">
        <v>1002</v>
      </c>
      <c r="C6" s="595"/>
      <c r="D6" s="595"/>
      <c r="E6" s="595"/>
      <c r="F6" s="601"/>
      <c r="G6" s="595"/>
      <c r="H6" s="595"/>
      <c r="I6" s="703"/>
      <c r="J6" s="703"/>
      <c r="K6" s="703"/>
      <c r="L6" s="703"/>
      <c r="M6" s="703"/>
      <c r="N6" s="703"/>
      <c r="O6" s="602" t="s">
        <v>92</v>
      </c>
      <c r="P6" s="595"/>
      <c r="Q6" s="697"/>
      <c r="R6" s="702"/>
      <c r="S6" s="702"/>
      <c r="T6" s="702"/>
      <c r="U6" s="702"/>
      <c r="V6" s="595" t="s">
        <v>95</v>
      </c>
      <c r="W6" s="595"/>
      <c r="X6" s="595"/>
      <c r="Y6" s="595"/>
      <c r="Z6" s="595"/>
      <c r="AA6" s="595"/>
      <c r="AB6" s="697"/>
      <c r="AC6" s="697"/>
      <c r="AD6" s="697"/>
      <c r="AE6" s="697"/>
      <c r="AF6" s="697"/>
      <c r="AG6" s="595"/>
      <c r="AH6" s="595"/>
      <c r="AI6" s="595"/>
      <c r="AJ6" s="595"/>
      <c r="AK6" s="595"/>
      <c r="AL6" s="595"/>
      <c r="AM6" s="595"/>
    </row>
    <row r="7" spans="1:39" ht="14.5" x14ac:dyDescent="0.2">
      <c r="A7" s="595"/>
      <c r="B7" s="242"/>
      <c r="C7" s="595"/>
      <c r="D7" s="595"/>
      <c r="E7" s="595"/>
      <c r="F7" s="601"/>
      <c r="G7" s="595"/>
      <c r="H7" s="595"/>
      <c r="I7" s="603"/>
      <c r="J7" s="603"/>
      <c r="K7" s="603"/>
      <c r="L7" s="603"/>
      <c r="M7" s="603"/>
      <c r="N7" s="603"/>
      <c r="O7" s="595"/>
      <c r="P7" s="595"/>
      <c r="Q7" s="595"/>
      <c r="R7" s="595"/>
      <c r="S7" s="595"/>
      <c r="T7" s="595"/>
      <c r="U7" s="595"/>
      <c r="V7" s="595"/>
      <c r="W7" s="595"/>
      <c r="X7" s="595"/>
      <c r="Y7" s="595"/>
      <c r="Z7" s="595"/>
      <c r="AA7" s="595"/>
      <c r="AB7" s="595"/>
      <c r="AC7" s="595"/>
      <c r="AD7" s="604" t="s">
        <v>93</v>
      </c>
      <c r="AE7" s="595"/>
      <c r="AF7" s="595"/>
      <c r="AG7" s="595"/>
      <c r="AH7" s="595"/>
      <c r="AI7" s="595"/>
      <c r="AJ7" s="595"/>
      <c r="AK7" s="595"/>
      <c r="AL7" s="595"/>
      <c r="AM7" s="595"/>
    </row>
    <row r="8" spans="1:39" x14ac:dyDescent="0.2">
      <c r="A8" s="595"/>
      <c r="B8" s="633" t="s">
        <v>1003</v>
      </c>
      <c r="C8" s="634"/>
      <c r="D8" s="634"/>
      <c r="E8" s="634"/>
      <c r="F8" s="634"/>
      <c r="G8" s="634"/>
      <c r="H8" s="634"/>
      <c r="I8" s="1103"/>
      <c r="J8" s="1103"/>
      <c r="K8" s="1103"/>
      <c r="L8" s="1103"/>
      <c r="M8" s="1103"/>
      <c r="N8" s="1103"/>
      <c r="O8" s="634" t="s">
        <v>92</v>
      </c>
      <c r="P8" s="634"/>
      <c r="Q8" s="697" t="s">
        <v>93</v>
      </c>
      <c r="R8" s="702" t="e">
        <f>ROUND(I8/I9,2)</f>
        <v>#DIV/0!</v>
      </c>
      <c r="S8" s="702"/>
      <c r="T8" s="702"/>
      <c r="U8" s="702"/>
      <c r="V8" s="595"/>
      <c r="W8" s="595"/>
      <c r="X8" s="595"/>
      <c r="Y8" s="595"/>
      <c r="Z8" s="595"/>
      <c r="AA8" s="1101" t="s">
        <v>94</v>
      </c>
      <c r="AB8" s="1101"/>
      <c r="AC8" s="1101"/>
      <c r="AD8" s="1101"/>
      <c r="AE8" s="1101"/>
      <c r="AF8" s="1101"/>
      <c r="AG8" s="1101"/>
      <c r="AH8" s="595"/>
      <c r="AI8" s="595"/>
      <c r="AJ8" s="595"/>
      <c r="AK8" s="595"/>
      <c r="AL8" s="595"/>
      <c r="AM8" s="595"/>
    </row>
    <row r="9" spans="1:39" x14ac:dyDescent="0.2">
      <c r="A9" s="595"/>
      <c r="B9" s="92" t="s">
        <v>1004</v>
      </c>
      <c r="C9" s="595"/>
      <c r="D9" s="595"/>
      <c r="E9" s="595"/>
      <c r="F9" s="601"/>
      <c r="G9" s="595"/>
      <c r="H9" s="595"/>
      <c r="I9" s="703"/>
      <c r="J9" s="703"/>
      <c r="K9" s="703"/>
      <c r="L9" s="703"/>
      <c r="M9" s="703"/>
      <c r="N9" s="703"/>
      <c r="O9" s="602" t="s">
        <v>92</v>
      </c>
      <c r="P9" s="595"/>
      <c r="Q9" s="697"/>
      <c r="R9" s="702"/>
      <c r="S9" s="702"/>
      <c r="T9" s="702"/>
      <c r="U9" s="702"/>
      <c r="V9" s="595" t="s">
        <v>96</v>
      </c>
      <c r="W9" s="595"/>
      <c r="X9" s="595"/>
      <c r="Y9" s="595"/>
      <c r="Z9" s="595"/>
      <c r="AA9" s="706">
        <v>3</v>
      </c>
      <c r="AB9" s="706"/>
      <c r="AC9" s="706"/>
      <c r="AD9" s="706"/>
      <c r="AE9" s="706"/>
      <c r="AF9" s="706"/>
      <c r="AG9" s="706"/>
      <c r="AH9" s="595"/>
      <c r="AI9" s="595"/>
      <c r="AJ9" s="595"/>
      <c r="AK9" s="595"/>
      <c r="AL9" s="595"/>
      <c r="AM9" s="595"/>
    </row>
    <row r="10" spans="1:39" ht="14.5" x14ac:dyDescent="0.2">
      <c r="A10" s="595"/>
      <c r="B10" s="242"/>
      <c r="C10" s="595"/>
      <c r="D10" s="595"/>
      <c r="E10" s="595"/>
      <c r="F10" s="595"/>
      <c r="G10" s="595"/>
      <c r="H10" s="595"/>
      <c r="I10" s="603"/>
      <c r="J10" s="603"/>
      <c r="K10" s="603"/>
      <c r="L10" s="603"/>
      <c r="M10" s="603"/>
      <c r="N10" s="603"/>
      <c r="O10" s="595"/>
      <c r="P10" s="595"/>
      <c r="Q10" s="595"/>
      <c r="R10" s="595"/>
      <c r="S10" s="595"/>
      <c r="T10" s="595"/>
      <c r="U10" s="595"/>
      <c r="V10" s="595"/>
      <c r="W10" s="595"/>
      <c r="X10" s="595"/>
      <c r="Y10" s="595"/>
      <c r="Z10" s="595"/>
      <c r="AA10" s="595"/>
      <c r="AB10" s="595"/>
      <c r="AC10" s="595"/>
      <c r="AD10" s="604" t="s">
        <v>93</v>
      </c>
      <c r="AE10" s="595"/>
      <c r="AF10" s="595"/>
      <c r="AG10" s="595"/>
      <c r="AH10" s="595"/>
      <c r="AI10" s="595"/>
      <c r="AJ10" s="595"/>
      <c r="AK10" s="595"/>
      <c r="AL10" s="595"/>
      <c r="AM10" s="595"/>
    </row>
    <row r="11" spans="1:39" x14ac:dyDescent="0.2">
      <c r="A11" s="595"/>
      <c r="B11" s="633" t="s">
        <v>1230</v>
      </c>
      <c r="C11" s="634"/>
      <c r="D11" s="634"/>
      <c r="E11" s="634"/>
      <c r="F11" s="634"/>
      <c r="G11" s="634"/>
      <c r="H11" s="634"/>
      <c r="I11" s="1103"/>
      <c r="J11" s="1103"/>
      <c r="K11" s="1103"/>
      <c r="L11" s="1103"/>
      <c r="M11" s="1103"/>
      <c r="N11" s="1103"/>
      <c r="O11" s="634" t="s">
        <v>92</v>
      </c>
      <c r="P11" s="634"/>
      <c r="Q11" s="697" t="s">
        <v>93</v>
      </c>
      <c r="R11" s="702" t="e">
        <f>ROUND(I11/I12,2)</f>
        <v>#DIV/0!</v>
      </c>
      <c r="S11" s="702"/>
      <c r="T11" s="702"/>
      <c r="U11" s="702"/>
      <c r="V11" s="595"/>
      <c r="W11" s="595"/>
      <c r="X11" s="595"/>
      <c r="Y11" s="595"/>
      <c r="Z11" s="595"/>
      <c r="AA11" s="595"/>
      <c r="AB11" s="595"/>
      <c r="AC11" s="702" t="e">
        <f>ROUND((R5+R8+R11)/3,2)</f>
        <v>#DIV/0!</v>
      </c>
      <c r="AD11" s="702"/>
      <c r="AE11" s="702"/>
      <c r="AF11" s="702"/>
      <c r="AG11" s="595"/>
      <c r="AH11" s="595"/>
      <c r="AI11" s="595"/>
      <c r="AJ11" s="595"/>
      <c r="AK11" s="595"/>
      <c r="AL11" s="595"/>
      <c r="AM11" s="595"/>
    </row>
    <row r="12" spans="1:39" x14ac:dyDescent="0.2">
      <c r="A12" s="595"/>
      <c r="B12" s="92" t="s">
        <v>1231</v>
      </c>
      <c r="C12" s="595"/>
      <c r="D12" s="595"/>
      <c r="E12" s="595"/>
      <c r="F12" s="601"/>
      <c r="G12" s="595"/>
      <c r="H12" s="595"/>
      <c r="I12" s="703"/>
      <c r="J12" s="703"/>
      <c r="K12" s="703"/>
      <c r="L12" s="703"/>
      <c r="M12" s="703"/>
      <c r="N12" s="703"/>
      <c r="O12" s="602" t="s">
        <v>92</v>
      </c>
      <c r="P12" s="595"/>
      <c r="Q12" s="697"/>
      <c r="R12" s="702"/>
      <c r="S12" s="702"/>
      <c r="T12" s="702"/>
      <c r="U12" s="702"/>
      <c r="V12" s="595" t="s">
        <v>98</v>
      </c>
      <c r="W12" s="595"/>
      <c r="X12" s="595"/>
      <c r="Y12" s="595"/>
      <c r="Z12" s="595"/>
      <c r="AA12" s="595"/>
      <c r="AB12" s="595"/>
      <c r="AC12" s="1104"/>
      <c r="AD12" s="1104"/>
      <c r="AE12" s="1104"/>
      <c r="AF12" s="1104"/>
      <c r="AG12" s="595" t="s">
        <v>97</v>
      </c>
      <c r="AH12" s="595"/>
      <c r="AI12" s="595"/>
      <c r="AJ12" s="595"/>
      <c r="AK12" s="595"/>
      <c r="AL12" s="595"/>
      <c r="AM12" s="595"/>
    </row>
    <row r="13" spans="1:39" x14ac:dyDescent="0.2">
      <c r="A13" s="595"/>
      <c r="B13" s="595"/>
      <c r="C13" s="595"/>
      <c r="D13" s="595"/>
      <c r="E13" s="595"/>
      <c r="F13" s="601"/>
      <c r="G13" s="595"/>
      <c r="H13" s="595"/>
      <c r="I13" s="605"/>
      <c r="J13" s="605"/>
      <c r="K13" s="605"/>
      <c r="L13" s="605"/>
      <c r="M13" s="605"/>
      <c r="N13" s="605"/>
      <c r="O13" s="595"/>
      <c r="P13" s="595"/>
      <c r="Q13" s="606"/>
      <c r="R13" s="607"/>
      <c r="S13" s="607"/>
      <c r="T13" s="607"/>
      <c r="U13" s="607"/>
      <c r="V13" s="595"/>
      <c r="W13" s="595"/>
      <c r="X13" s="595"/>
      <c r="Y13" s="595"/>
      <c r="Z13" s="595"/>
      <c r="AA13" s="595"/>
      <c r="AB13" s="595"/>
      <c r="AC13" s="607"/>
      <c r="AD13" s="607"/>
      <c r="AE13" s="607"/>
      <c r="AF13" s="607"/>
      <c r="AG13" s="595"/>
      <c r="AH13" s="595"/>
      <c r="AI13" s="595"/>
      <c r="AJ13" s="595"/>
      <c r="AK13" s="595"/>
      <c r="AL13" s="595"/>
      <c r="AM13" s="595"/>
    </row>
    <row r="14" spans="1:39" x14ac:dyDescent="0.2">
      <c r="A14" s="595"/>
      <c r="B14" s="595" t="s">
        <v>99</v>
      </c>
      <c r="C14" s="595"/>
      <c r="D14" s="595"/>
      <c r="E14" s="595"/>
      <c r="F14" s="595"/>
      <c r="G14" s="606"/>
      <c r="H14" s="595"/>
      <c r="I14" s="595"/>
      <c r="J14" s="595"/>
      <c r="K14" s="595"/>
      <c r="L14" s="595"/>
      <c r="M14" s="595"/>
      <c r="N14" s="595"/>
      <c r="O14" s="606"/>
      <c r="P14" s="595"/>
      <c r="Q14" s="595"/>
      <c r="R14" s="595"/>
      <c r="S14" s="595"/>
      <c r="T14" s="595"/>
      <c r="U14" s="595"/>
      <c r="V14" s="595"/>
      <c r="W14" s="595" t="s">
        <v>100</v>
      </c>
      <c r="X14" s="595"/>
      <c r="Y14" s="595"/>
      <c r="Z14" s="595"/>
      <c r="AA14" s="595"/>
      <c r="AB14" s="595"/>
      <c r="AC14" s="595"/>
      <c r="AD14" s="595"/>
      <c r="AE14" s="595"/>
      <c r="AF14" s="595"/>
      <c r="AG14" s="595"/>
      <c r="AH14" s="595"/>
      <c r="AI14" s="595"/>
      <c r="AJ14" s="595"/>
      <c r="AK14" s="595"/>
      <c r="AL14" s="595"/>
      <c r="AM14" s="595"/>
    </row>
    <row r="15" spans="1:39" x14ac:dyDescent="0.2">
      <c r="A15" s="595"/>
      <c r="B15" s="595"/>
      <c r="C15" s="595"/>
      <c r="D15" s="595"/>
      <c r="E15" s="595"/>
      <c r="F15" s="595"/>
      <c r="G15" s="606"/>
      <c r="H15" s="595"/>
      <c r="I15" s="595"/>
      <c r="J15" s="595"/>
      <c r="K15" s="595"/>
      <c r="L15" s="595"/>
      <c r="M15" s="595"/>
      <c r="N15" s="595"/>
      <c r="O15" s="606"/>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row>
    <row r="16" spans="1:39" x14ac:dyDescent="0.2">
      <c r="A16" s="595" t="s">
        <v>1005</v>
      </c>
      <c r="B16" s="595"/>
      <c r="C16" s="595"/>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row>
    <row r="17" spans="1:44" x14ac:dyDescent="0.2">
      <c r="A17" s="697" t="s">
        <v>102</v>
      </c>
      <c r="B17" s="697"/>
      <c r="C17" s="697"/>
      <c r="D17" s="697"/>
      <c r="E17" s="697"/>
      <c r="F17" s="697"/>
      <c r="G17" s="697"/>
      <c r="H17" s="697" t="s">
        <v>103</v>
      </c>
      <c r="I17" s="697"/>
      <c r="J17" s="697"/>
      <c r="K17" s="697"/>
      <c r="L17" s="595"/>
      <c r="M17" s="697" t="s">
        <v>104</v>
      </c>
      <c r="N17" s="697"/>
      <c r="O17" s="697"/>
      <c r="P17" s="697"/>
      <c r="Q17" s="595"/>
      <c r="R17" s="708"/>
      <c r="S17" s="708"/>
      <c r="T17" s="708"/>
      <c r="U17" s="708"/>
      <c r="V17" s="708"/>
      <c r="W17" s="708"/>
      <c r="X17" s="708"/>
      <c r="Y17" s="708"/>
      <c r="Z17" s="607"/>
      <c r="AA17" s="607"/>
      <c r="AB17" s="607"/>
      <c r="AC17" s="607"/>
      <c r="AD17" s="607"/>
      <c r="AE17" s="609"/>
      <c r="AF17" s="609"/>
      <c r="AG17" s="609"/>
      <c r="AH17" s="609"/>
      <c r="AI17" s="610"/>
      <c r="AJ17" s="610"/>
      <c r="AK17" s="610"/>
      <c r="AL17" s="610"/>
      <c r="AM17" s="595"/>
    </row>
    <row r="18" spans="1:44" ht="13.5" customHeight="1" x14ac:dyDescent="0.2">
      <c r="A18" s="595"/>
      <c r="B18" s="595"/>
      <c r="C18" s="702" t="e">
        <f>AC11</f>
        <v>#DIV/0!</v>
      </c>
      <c r="D18" s="702"/>
      <c r="E18" s="702"/>
      <c r="F18" s="702"/>
      <c r="G18" s="697" t="s">
        <v>108</v>
      </c>
      <c r="H18" s="1105">
        <v>-0.5</v>
      </c>
      <c r="I18" s="1105"/>
      <c r="J18" s="1105"/>
      <c r="K18" s="1105"/>
      <c r="L18" s="697" t="s">
        <v>109</v>
      </c>
      <c r="M18" s="1106">
        <v>0.7</v>
      </c>
      <c r="N18" s="1106"/>
      <c r="O18" s="1106"/>
      <c r="P18" s="1106"/>
      <c r="Q18" s="697" t="s">
        <v>93</v>
      </c>
      <c r="R18" s="705" t="e">
        <f>ROUND(C18*H18,3)+M18</f>
        <v>#DIV/0!</v>
      </c>
      <c r="S18" s="705"/>
      <c r="T18" s="705"/>
      <c r="U18" s="705"/>
      <c r="V18" s="595"/>
      <c r="W18" s="595"/>
      <c r="X18" s="598"/>
      <c r="Y18" s="595"/>
      <c r="Z18" s="607"/>
      <c r="AA18" s="607"/>
      <c r="AB18" s="607"/>
      <c r="AC18" s="607"/>
      <c r="AD18" s="607"/>
      <c r="AE18" s="610"/>
      <c r="AF18" s="610"/>
      <c r="AG18" s="610"/>
      <c r="AH18" s="610"/>
      <c r="AI18" s="610"/>
      <c r="AJ18" s="610"/>
      <c r="AK18" s="610"/>
      <c r="AL18" s="610"/>
      <c r="AM18" s="595"/>
    </row>
    <row r="19" spans="1:44" x14ac:dyDescent="0.2">
      <c r="A19" s="595"/>
      <c r="B19" s="595"/>
      <c r="C19" s="702"/>
      <c r="D19" s="702"/>
      <c r="E19" s="702"/>
      <c r="F19" s="702"/>
      <c r="G19" s="697"/>
      <c r="H19" s="1105"/>
      <c r="I19" s="1105"/>
      <c r="J19" s="1105"/>
      <c r="K19" s="1105"/>
      <c r="L19" s="697"/>
      <c r="M19" s="1106"/>
      <c r="N19" s="1106"/>
      <c r="O19" s="1106"/>
      <c r="P19" s="1106"/>
      <c r="Q19" s="697"/>
      <c r="R19" s="705"/>
      <c r="S19" s="705"/>
      <c r="T19" s="705"/>
      <c r="U19" s="705"/>
      <c r="V19" s="595" t="s">
        <v>110</v>
      </c>
      <c r="W19" s="595"/>
      <c r="X19" s="598"/>
      <c r="Y19" s="595"/>
      <c r="Z19" s="607"/>
      <c r="AA19" s="607"/>
      <c r="AB19" s="607"/>
      <c r="AC19" s="607"/>
      <c r="AD19" s="607"/>
      <c r="AE19" s="610"/>
      <c r="AF19" s="610"/>
      <c r="AG19" s="610"/>
      <c r="AH19" s="610"/>
      <c r="AI19" s="610"/>
      <c r="AJ19" s="610"/>
      <c r="AK19" s="610"/>
      <c r="AL19" s="610"/>
      <c r="AM19" s="595"/>
      <c r="AO19" s="608"/>
      <c r="AP19" s="608"/>
      <c r="AQ19" s="608"/>
      <c r="AR19" s="608"/>
    </row>
    <row r="20" spans="1:44" x14ac:dyDescent="0.2">
      <c r="A20" s="595"/>
      <c r="B20" s="595"/>
      <c r="C20" s="607"/>
      <c r="D20" s="607"/>
      <c r="E20" s="607"/>
      <c r="F20" s="607"/>
      <c r="G20" s="606"/>
      <c r="H20" s="609"/>
      <c r="I20" s="609"/>
      <c r="J20" s="609"/>
      <c r="K20" s="609"/>
      <c r="L20" s="606"/>
      <c r="M20" s="610"/>
      <c r="N20" s="610"/>
      <c r="O20" s="610"/>
      <c r="P20" s="610"/>
      <c r="Q20" s="606"/>
      <c r="R20" s="610"/>
      <c r="S20" s="610"/>
      <c r="T20" s="610"/>
      <c r="U20" s="610"/>
      <c r="V20" s="595"/>
      <c r="W20" s="595"/>
      <c r="X20" s="598"/>
      <c r="Y20" s="592"/>
      <c r="Z20" s="607"/>
      <c r="AA20" s="607"/>
      <c r="AB20" s="607"/>
      <c r="AC20" s="607"/>
      <c r="AD20" s="607"/>
      <c r="AE20" s="610"/>
      <c r="AF20" s="610"/>
      <c r="AG20" s="610"/>
      <c r="AH20" s="610"/>
      <c r="AI20" s="610"/>
      <c r="AJ20" s="610"/>
      <c r="AK20" s="610"/>
      <c r="AL20" s="610"/>
      <c r="AM20" s="595"/>
      <c r="AO20" s="608"/>
      <c r="AP20" s="608"/>
      <c r="AQ20" s="608"/>
      <c r="AR20" s="608"/>
    </row>
    <row r="21" spans="1:44" x14ac:dyDescent="0.2">
      <c r="A21" s="595"/>
      <c r="B21" s="595"/>
      <c r="C21" s="607" t="s">
        <v>111</v>
      </c>
      <c r="D21" s="607"/>
      <c r="E21" s="607"/>
      <c r="F21" s="607"/>
      <c r="G21" s="606"/>
      <c r="H21" s="609"/>
      <c r="I21" s="609"/>
      <c r="J21" s="609"/>
      <c r="K21" s="609"/>
      <c r="L21" s="606"/>
      <c r="M21" s="610"/>
      <c r="N21" s="610"/>
      <c r="O21" s="610"/>
      <c r="P21" s="610"/>
      <c r="Q21" s="606"/>
      <c r="R21" s="610"/>
      <c r="S21" s="610"/>
      <c r="T21" s="610"/>
      <c r="U21" s="610"/>
      <c r="V21" s="595"/>
      <c r="W21" s="595"/>
      <c r="X21" s="598"/>
      <c r="Y21" s="595"/>
      <c r="Z21" s="607"/>
      <c r="AA21" s="607"/>
      <c r="AB21" s="607"/>
      <c r="AC21" s="607"/>
      <c r="AD21" s="607"/>
      <c r="AE21" s="610"/>
      <c r="AF21" s="610"/>
      <c r="AG21" s="610"/>
      <c r="AH21" s="610"/>
      <c r="AI21" s="610"/>
      <c r="AJ21" s="610"/>
      <c r="AK21" s="610"/>
      <c r="AL21" s="610"/>
      <c r="AM21" s="595"/>
      <c r="AO21" s="608"/>
      <c r="AP21" s="608"/>
      <c r="AQ21" s="608"/>
      <c r="AR21" s="608"/>
    </row>
    <row r="22" spans="1:44" x14ac:dyDescent="0.2">
      <c r="A22" s="595"/>
      <c r="B22" s="595"/>
      <c r="C22" s="607"/>
      <c r="D22" s="607"/>
      <c r="E22" s="595"/>
      <c r="F22" s="595"/>
      <c r="G22" s="595"/>
      <c r="H22" s="595"/>
      <c r="I22" s="595"/>
      <c r="J22" s="595"/>
      <c r="K22" s="595"/>
      <c r="L22" s="595"/>
      <c r="M22" s="595"/>
      <c r="N22" s="595"/>
      <c r="O22" s="595"/>
      <c r="P22" s="595"/>
      <c r="Q22" s="595"/>
      <c r="R22" s="610"/>
      <c r="S22" s="610"/>
      <c r="T22" s="610"/>
      <c r="U22" s="610"/>
      <c r="V22" s="595"/>
      <c r="W22" s="595"/>
      <c r="X22" s="598"/>
      <c r="Y22" s="595"/>
      <c r="Z22" s="607"/>
      <c r="AA22" s="607"/>
      <c r="AB22" s="607"/>
      <c r="AC22" s="607"/>
      <c r="AD22" s="607"/>
      <c r="AE22" s="610"/>
      <c r="AF22" s="610"/>
      <c r="AG22" s="610"/>
      <c r="AH22" s="610"/>
      <c r="AI22" s="610"/>
      <c r="AJ22" s="610"/>
      <c r="AK22" s="610"/>
      <c r="AL22" s="610"/>
      <c r="AM22" s="595"/>
      <c r="AO22" s="608"/>
      <c r="AP22" s="608"/>
      <c r="AQ22" s="608"/>
      <c r="AR22" s="608"/>
    </row>
    <row r="23" spans="1:44" x14ac:dyDescent="0.2">
      <c r="A23" s="595"/>
      <c r="B23" s="595"/>
      <c r="C23" s="607"/>
      <c r="D23" s="607"/>
      <c r="E23" s="595"/>
      <c r="F23" s="595"/>
      <c r="G23" s="595"/>
      <c r="H23" s="595"/>
      <c r="I23" s="595"/>
      <c r="J23" s="595"/>
      <c r="K23" s="595"/>
      <c r="L23" s="595"/>
      <c r="M23" s="595"/>
      <c r="N23" s="595"/>
      <c r="O23" s="595"/>
      <c r="P23" s="595"/>
      <c r="Q23" s="595"/>
      <c r="R23" s="610"/>
      <c r="S23" s="610"/>
      <c r="T23" s="610"/>
      <c r="U23" s="610"/>
      <c r="V23" s="595"/>
      <c r="W23" s="595"/>
      <c r="X23" s="598"/>
      <c r="Y23" s="595"/>
      <c r="Z23" s="595"/>
      <c r="AA23" s="595"/>
      <c r="AB23" s="595"/>
      <c r="AC23" s="595"/>
      <c r="AD23" s="595"/>
      <c r="AE23" s="595"/>
      <c r="AF23" s="595"/>
      <c r="AG23" s="595"/>
      <c r="AH23" s="595"/>
      <c r="AI23" s="595"/>
      <c r="AJ23" s="595"/>
      <c r="AK23" s="595"/>
      <c r="AL23" s="595"/>
      <c r="AM23" s="595"/>
      <c r="AO23" s="608"/>
      <c r="AP23" s="608"/>
    </row>
    <row r="24" spans="1:44" x14ac:dyDescent="0.2">
      <c r="A24" s="595"/>
      <c r="B24" s="595"/>
      <c r="C24" s="607"/>
      <c r="D24" s="607"/>
      <c r="E24" s="595"/>
      <c r="F24" s="595"/>
      <c r="G24" s="595"/>
      <c r="H24" s="595"/>
      <c r="I24" s="595"/>
      <c r="J24" s="595"/>
      <c r="K24" s="595"/>
      <c r="L24" s="595"/>
      <c r="M24" s="595"/>
      <c r="N24" s="595"/>
      <c r="O24" s="595"/>
      <c r="P24" s="595"/>
      <c r="Q24" s="595"/>
      <c r="R24" s="705" t="e">
        <f>IF(R18&lt;0.3,0.3,IF(R18&gt;0.5,0.5,R18))</f>
        <v>#DIV/0!</v>
      </c>
      <c r="S24" s="705"/>
      <c r="T24" s="705"/>
      <c r="U24" s="705"/>
      <c r="V24" s="595"/>
      <c r="W24" s="595"/>
      <c r="X24" s="598"/>
      <c r="Y24" s="595"/>
      <c r="Z24" s="700" t="s">
        <v>1006</v>
      </c>
      <c r="AA24" s="700"/>
      <c r="AB24" s="700"/>
      <c r="AC24" s="700"/>
      <c r="AD24" s="700"/>
      <c r="AE24" s="700"/>
      <c r="AF24" s="700"/>
      <c r="AG24" s="700"/>
      <c r="AH24" s="700"/>
      <c r="AI24" s="700"/>
      <c r="AJ24" s="700"/>
      <c r="AK24" s="700"/>
      <c r="AL24" s="700"/>
      <c r="AM24" s="595"/>
      <c r="AO24" s="608"/>
      <c r="AP24" s="608"/>
    </row>
    <row r="25" spans="1:44" x14ac:dyDescent="0.2">
      <c r="A25" s="595"/>
      <c r="B25" s="595"/>
      <c r="C25" s="607"/>
      <c r="D25" s="607"/>
      <c r="E25" s="595"/>
      <c r="F25" s="595"/>
      <c r="G25" s="595"/>
      <c r="H25" s="595"/>
      <c r="I25" s="595"/>
      <c r="J25" s="595"/>
      <c r="K25" s="595"/>
      <c r="L25" s="595"/>
      <c r="M25" s="595"/>
      <c r="N25" s="595"/>
      <c r="O25" s="595"/>
      <c r="P25" s="595"/>
      <c r="Q25" s="595"/>
      <c r="R25" s="705"/>
      <c r="S25" s="705"/>
      <c r="T25" s="705"/>
      <c r="U25" s="705"/>
      <c r="V25" s="595" t="s">
        <v>113</v>
      </c>
      <c r="W25" s="595"/>
      <c r="X25" s="598"/>
      <c r="Y25" s="595"/>
      <c r="Z25" s="700"/>
      <c r="AA25" s="700"/>
      <c r="AB25" s="700"/>
      <c r="AC25" s="700"/>
      <c r="AD25" s="700"/>
      <c r="AE25" s="700"/>
      <c r="AF25" s="700"/>
      <c r="AG25" s="700"/>
      <c r="AH25" s="700"/>
      <c r="AI25" s="700"/>
      <c r="AJ25" s="700"/>
      <c r="AK25" s="700"/>
      <c r="AL25" s="700"/>
      <c r="AM25" s="595"/>
      <c r="AO25" s="608"/>
      <c r="AP25" s="608"/>
    </row>
    <row r="26" spans="1:44" x14ac:dyDescent="0.2">
      <c r="A26" s="595"/>
      <c r="B26" s="595"/>
      <c r="C26" s="607"/>
      <c r="D26" s="607"/>
      <c r="E26" s="595"/>
      <c r="F26" s="595"/>
      <c r="G26" s="595"/>
      <c r="H26" s="595"/>
      <c r="I26" s="595"/>
      <c r="J26" s="595"/>
      <c r="K26" s="595"/>
      <c r="L26" s="595"/>
      <c r="M26" s="595"/>
      <c r="N26" s="595"/>
      <c r="O26" s="595"/>
      <c r="P26" s="595"/>
      <c r="Q26" s="595"/>
      <c r="R26" s="610"/>
      <c r="S26" s="610"/>
      <c r="T26" s="610"/>
      <c r="U26" s="610"/>
      <c r="V26" s="595"/>
      <c r="W26" s="595"/>
      <c r="X26" s="598"/>
      <c r="Y26" s="595"/>
      <c r="Z26" s="595"/>
      <c r="AA26" s="595"/>
      <c r="AB26" s="595"/>
      <c r="AC26" s="595"/>
      <c r="AD26" s="595"/>
      <c r="AE26" s="595"/>
      <c r="AF26" s="595"/>
      <c r="AG26" s="595"/>
      <c r="AH26" s="595"/>
      <c r="AI26" s="595"/>
      <c r="AJ26" s="595"/>
      <c r="AK26" s="595"/>
      <c r="AL26" s="595"/>
      <c r="AM26" s="595"/>
      <c r="AO26" s="608"/>
      <c r="AP26" s="608"/>
    </row>
    <row r="27" spans="1:44" ht="13.5" thickBot="1" x14ac:dyDescent="0.25">
      <c r="A27" s="595"/>
      <c r="B27" s="595"/>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O27" s="608"/>
      <c r="AP27" s="608"/>
      <c r="AQ27" s="608"/>
      <c r="AR27" s="608"/>
    </row>
    <row r="28" spans="1:44" x14ac:dyDescent="0.2">
      <c r="A28" s="595"/>
      <c r="B28" s="595"/>
      <c r="C28" s="697" t="s">
        <v>114</v>
      </c>
      <c r="D28" s="697"/>
      <c r="E28" s="697"/>
      <c r="F28" s="697"/>
      <c r="G28" s="697"/>
      <c r="H28" s="697"/>
      <c r="I28" s="697"/>
      <c r="J28" s="697"/>
      <c r="K28" s="697"/>
      <c r="L28" s="697"/>
      <c r="M28" s="697" t="s">
        <v>93</v>
      </c>
      <c r="N28" s="1101" t="s">
        <v>115</v>
      </c>
      <c r="O28" s="1101"/>
      <c r="P28" s="1101"/>
      <c r="Q28" s="1101"/>
      <c r="R28" s="697" t="s">
        <v>93</v>
      </c>
      <c r="S28" s="710" t="e">
        <f>ROUND(R24/0.3,3)</f>
        <v>#DIV/0!</v>
      </c>
      <c r="T28" s="711"/>
      <c r="U28" s="711"/>
      <c r="V28" s="712"/>
      <c r="W28" s="699" t="s">
        <v>116</v>
      </c>
      <c r="X28" s="697"/>
      <c r="Y28" s="700" t="s">
        <v>117</v>
      </c>
      <c r="Z28" s="700"/>
      <c r="AA28" s="700"/>
      <c r="AB28" s="700"/>
      <c r="AC28" s="700"/>
      <c r="AD28" s="700"/>
      <c r="AE28" s="700"/>
      <c r="AF28" s="700"/>
      <c r="AG28" s="700"/>
      <c r="AH28" s="700"/>
      <c r="AI28" s="700"/>
      <c r="AJ28" s="700"/>
      <c r="AK28" s="700"/>
      <c r="AL28" s="595"/>
      <c r="AM28" s="595"/>
    </row>
    <row r="29" spans="1:44" ht="13.5" thickBot="1" x14ac:dyDescent="0.25">
      <c r="A29" s="595"/>
      <c r="B29" s="595"/>
      <c r="C29" s="697"/>
      <c r="D29" s="697"/>
      <c r="E29" s="697"/>
      <c r="F29" s="697"/>
      <c r="G29" s="697"/>
      <c r="H29" s="697"/>
      <c r="I29" s="697"/>
      <c r="J29" s="697"/>
      <c r="K29" s="697"/>
      <c r="L29" s="697"/>
      <c r="M29" s="697"/>
      <c r="N29" s="716">
        <v>0.3</v>
      </c>
      <c r="O29" s="716"/>
      <c r="P29" s="716"/>
      <c r="Q29" s="716"/>
      <c r="R29" s="697"/>
      <c r="S29" s="713"/>
      <c r="T29" s="714"/>
      <c r="U29" s="714"/>
      <c r="V29" s="715"/>
      <c r="W29" s="699"/>
      <c r="X29" s="697"/>
      <c r="Y29" s="700"/>
      <c r="Z29" s="700"/>
      <c r="AA29" s="700"/>
      <c r="AB29" s="700"/>
      <c r="AC29" s="700"/>
      <c r="AD29" s="700"/>
      <c r="AE29" s="700"/>
      <c r="AF29" s="700"/>
      <c r="AG29" s="700"/>
      <c r="AH29" s="700"/>
      <c r="AI29" s="700"/>
      <c r="AJ29" s="700"/>
      <c r="AK29" s="700"/>
      <c r="AL29" s="595"/>
      <c r="AM29" s="595"/>
    </row>
    <row r="30" spans="1:44" ht="9" customHeight="1" x14ac:dyDescent="0.2">
      <c r="A30" s="595"/>
      <c r="B30" s="595"/>
      <c r="C30" s="606"/>
      <c r="D30" s="606"/>
      <c r="E30" s="606"/>
      <c r="F30" s="606"/>
      <c r="G30" s="606"/>
      <c r="H30" s="606"/>
      <c r="I30" s="606"/>
      <c r="J30" s="606"/>
      <c r="K30" s="606"/>
      <c r="L30" s="606"/>
      <c r="M30" s="606"/>
      <c r="N30" s="611"/>
      <c r="O30" s="611"/>
      <c r="P30" s="611"/>
      <c r="Q30" s="611"/>
      <c r="R30" s="606"/>
      <c r="S30" s="610"/>
      <c r="T30" s="610"/>
      <c r="U30" s="610"/>
      <c r="V30" s="610"/>
      <c r="W30" s="606"/>
      <c r="X30" s="606"/>
      <c r="Y30" s="592"/>
      <c r="Z30" s="592"/>
      <c r="AA30" s="592"/>
      <c r="AB30" s="592"/>
      <c r="AC30" s="592"/>
      <c r="AD30" s="592"/>
      <c r="AE30" s="592"/>
      <c r="AF30" s="592"/>
      <c r="AG30" s="592"/>
      <c r="AH30" s="592"/>
      <c r="AI30" s="592"/>
      <c r="AJ30" s="592"/>
      <c r="AK30" s="592"/>
      <c r="AL30" s="595"/>
      <c r="AM30" s="595"/>
    </row>
    <row r="31" spans="1:44" ht="9" customHeight="1" x14ac:dyDescent="0.2">
      <c r="A31" s="595"/>
      <c r="B31" s="595"/>
      <c r="C31" s="606"/>
      <c r="D31" s="606"/>
      <c r="E31" s="606"/>
      <c r="F31" s="606"/>
      <c r="G31" s="606"/>
      <c r="H31" s="606"/>
      <c r="I31" s="606"/>
      <c r="J31" s="606"/>
      <c r="K31" s="606"/>
      <c r="L31" s="606"/>
      <c r="M31" s="606"/>
      <c r="N31" s="611"/>
      <c r="O31" s="611"/>
      <c r="P31" s="611"/>
      <c r="Q31" s="611"/>
      <c r="R31" s="606"/>
      <c r="S31" s="610"/>
      <c r="T31" s="610"/>
      <c r="U31" s="610"/>
      <c r="V31" s="610"/>
      <c r="W31" s="606"/>
      <c r="X31" s="606"/>
      <c r="Y31" s="592"/>
      <c r="Z31" s="592"/>
      <c r="AA31" s="592"/>
      <c r="AB31" s="592"/>
      <c r="AC31" s="592"/>
      <c r="AD31" s="592"/>
      <c r="AE31" s="592"/>
      <c r="AF31" s="592"/>
      <c r="AG31" s="592"/>
      <c r="AH31" s="592"/>
      <c r="AI31" s="592"/>
      <c r="AJ31" s="592"/>
      <c r="AK31" s="592"/>
      <c r="AL31" s="595"/>
      <c r="AM31" s="595"/>
    </row>
    <row r="32" spans="1:44" ht="9" customHeight="1" x14ac:dyDescent="0.2">
      <c r="A32" s="595"/>
      <c r="B32" s="595"/>
      <c r="C32" s="606"/>
      <c r="D32" s="606"/>
      <c r="E32" s="606"/>
      <c r="F32" s="606"/>
      <c r="G32" s="606"/>
      <c r="H32" s="606"/>
      <c r="I32" s="606"/>
      <c r="J32" s="606"/>
      <c r="K32" s="606"/>
      <c r="L32" s="606"/>
      <c r="M32" s="606"/>
      <c r="N32" s="611"/>
      <c r="O32" s="611"/>
      <c r="P32" s="611"/>
      <c r="Q32" s="611"/>
      <c r="R32" s="606"/>
      <c r="S32" s="610"/>
      <c r="T32" s="610"/>
      <c r="U32" s="610"/>
      <c r="V32" s="610"/>
      <c r="W32" s="595"/>
      <c r="X32" s="595"/>
      <c r="Y32" s="612"/>
      <c r="Z32" s="612"/>
      <c r="AA32" s="612"/>
      <c r="AB32" s="612"/>
      <c r="AC32" s="612"/>
      <c r="AD32" s="612"/>
      <c r="AE32" s="612"/>
      <c r="AF32" s="612"/>
      <c r="AG32" s="612"/>
      <c r="AH32" s="612"/>
      <c r="AI32" s="612"/>
      <c r="AJ32" s="612"/>
      <c r="AK32" s="612"/>
      <c r="AL32" s="595"/>
      <c r="AM32" s="595"/>
    </row>
    <row r="33" spans="1:39" x14ac:dyDescent="0.2">
      <c r="A33" s="595" t="s">
        <v>1007</v>
      </c>
      <c r="B33" s="595"/>
      <c r="C33" s="595"/>
      <c r="D33" s="595"/>
      <c r="E33" s="595"/>
      <c r="F33" s="595"/>
      <c r="G33" s="595"/>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row>
    <row r="34" spans="1:39" x14ac:dyDescent="0.2">
      <c r="A34" s="697" t="s">
        <v>102</v>
      </c>
      <c r="B34" s="697"/>
      <c r="C34" s="697"/>
      <c r="D34" s="697"/>
      <c r="E34" s="697"/>
      <c r="F34" s="697"/>
      <c r="G34" s="697"/>
      <c r="H34" s="697" t="s">
        <v>103</v>
      </c>
      <c r="I34" s="697"/>
      <c r="J34" s="697"/>
      <c r="K34" s="697"/>
      <c r="L34" s="595"/>
      <c r="M34" s="697" t="s">
        <v>104</v>
      </c>
      <c r="N34" s="697"/>
      <c r="O34" s="697"/>
      <c r="P34" s="697"/>
      <c r="Q34" s="595"/>
      <c r="R34" s="708"/>
      <c r="S34" s="708"/>
      <c r="T34" s="708"/>
      <c r="U34" s="708"/>
      <c r="V34" s="708"/>
      <c r="W34" s="708"/>
      <c r="X34" s="708"/>
      <c r="Y34" s="708"/>
      <c r="Z34" s="607"/>
      <c r="AA34" s="607"/>
      <c r="AB34" s="607"/>
      <c r="AC34" s="607"/>
      <c r="AD34" s="607"/>
      <c r="AE34" s="609"/>
      <c r="AF34" s="609"/>
      <c r="AG34" s="609"/>
      <c r="AH34" s="609"/>
      <c r="AI34" s="610"/>
      <c r="AJ34" s="610"/>
      <c r="AK34" s="610"/>
      <c r="AL34" s="610"/>
      <c r="AM34" s="595"/>
    </row>
    <row r="35" spans="1:39" x14ac:dyDescent="0.2">
      <c r="A35" s="595"/>
      <c r="B35" s="595"/>
      <c r="C35" s="702" t="e">
        <f>AC11</f>
        <v>#DIV/0!</v>
      </c>
      <c r="D35" s="702"/>
      <c r="E35" s="702"/>
      <c r="F35" s="702"/>
      <c r="G35" s="697" t="s">
        <v>108</v>
      </c>
      <c r="H35" s="1105">
        <v>-0.2</v>
      </c>
      <c r="I35" s="1105"/>
      <c r="J35" s="1105"/>
      <c r="K35" s="1105"/>
      <c r="L35" s="697" t="s">
        <v>109</v>
      </c>
      <c r="M35" s="1106">
        <v>0.57999999999999996</v>
      </c>
      <c r="N35" s="1106"/>
      <c r="O35" s="1106"/>
      <c r="P35" s="1106"/>
      <c r="Q35" s="697" t="s">
        <v>93</v>
      </c>
      <c r="R35" s="705" t="e">
        <f>ROUND(C35*H35,3)+M35</f>
        <v>#DIV/0!</v>
      </c>
      <c r="S35" s="705"/>
      <c r="T35" s="705"/>
      <c r="U35" s="705"/>
      <c r="V35" s="595"/>
      <c r="W35" s="595"/>
      <c r="X35" s="598"/>
      <c r="Y35" s="595"/>
      <c r="Z35" s="607"/>
      <c r="AA35" s="607"/>
      <c r="AB35" s="607"/>
      <c r="AC35" s="607"/>
      <c r="AD35" s="607"/>
      <c r="AE35" s="610"/>
      <c r="AF35" s="610"/>
      <c r="AG35" s="610"/>
      <c r="AH35" s="610"/>
      <c r="AI35" s="610"/>
      <c r="AJ35" s="610"/>
      <c r="AK35" s="610"/>
      <c r="AL35" s="610"/>
      <c r="AM35" s="595"/>
    </row>
    <row r="36" spans="1:39" x14ac:dyDescent="0.2">
      <c r="A36" s="595"/>
      <c r="B36" s="595"/>
      <c r="C36" s="702"/>
      <c r="D36" s="702"/>
      <c r="E36" s="702"/>
      <c r="F36" s="702"/>
      <c r="G36" s="697"/>
      <c r="H36" s="1105"/>
      <c r="I36" s="1105"/>
      <c r="J36" s="1105"/>
      <c r="K36" s="1105"/>
      <c r="L36" s="697"/>
      <c r="M36" s="1106"/>
      <c r="N36" s="1106"/>
      <c r="O36" s="1106"/>
      <c r="P36" s="1106"/>
      <c r="Q36" s="697"/>
      <c r="R36" s="705"/>
      <c r="S36" s="705"/>
      <c r="T36" s="705"/>
      <c r="U36" s="705"/>
      <c r="V36" s="595" t="s">
        <v>138</v>
      </c>
      <c r="W36" s="595"/>
      <c r="X36" s="598"/>
      <c r="Y36" s="595"/>
      <c r="Z36" s="607"/>
      <c r="AA36" s="607"/>
      <c r="AB36" s="607"/>
      <c r="AC36" s="607"/>
      <c r="AD36" s="607"/>
      <c r="AE36" s="610"/>
      <c r="AF36" s="610"/>
      <c r="AG36" s="610"/>
      <c r="AH36" s="610"/>
      <c r="AI36" s="610"/>
      <c r="AJ36" s="610"/>
      <c r="AK36" s="610"/>
      <c r="AL36" s="610"/>
      <c r="AM36" s="595"/>
    </row>
    <row r="37" spans="1:39" x14ac:dyDescent="0.2">
      <c r="A37" s="595"/>
      <c r="B37" s="595"/>
      <c r="C37" s="607"/>
      <c r="D37" s="607"/>
      <c r="E37" s="607"/>
      <c r="F37" s="607"/>
      <c r="G37" s="606"/>
      <c r="H37" s="609"/>
      <c r="I37" s="609"/>
      <c r="J37" s="609"/>
      <c r="K37" s="609"/>
      <c r="L37" s="606"/>
      <c r="M37" s="610"/>
      <c r="N37" s="610"/>
      <c r="O37" s="610"/>
      <c r="P37" s="610"/>
      <c r="Q37" s="606"/>
      <c r="R37" s="610"/>
      <c r="S37" s="610"/>
      <c r="T37" s="610"/>
      <c r="U37" s="610"/>
      <c r="V37" s="595"/>
      <c r="W37" s="595"/>
      <c r="X37" s="598"/>
      <c r="Y37" s="592"/>
      <c r="Z37" s="607"/>
      <c r="AA37" s="607"/>
      <c r="AB37" s="607"/>
      <c r="AC37" s="607"/>
      <c r="AD37" s="607"/>
      <c r="AE37" s="610"/>
      <c r="AF37" s="610"/>
      <c r="AG37" s="610"/>
      <c r="AH37" s="610"/>
      <c r="AI37" s="610"/>
      <c r="AJ37" s="610"/>
      <c r="AK37" s="610"/>
      <c r="AL37" s="610"/>
      <c r="AM37" s="595"/>
    </row>
    <row r="38" spans="1:39" x14ac:dyDescent="0.2">
      <c r="A38" s="595"/>
      <c r="B38" s="595"/>
      <c r="C38" s="607" t="s">
        <v>111</v>
      </c>
      <c r="D38" s="607"/>
      <c r="E38" s="607"/>
      <c r="F38" s="607"/>
      <c r="G38" s="606"/>
      <c r="H38" s="609"/>
      <c r="I38" s="609"/>
      <c r="J38" s="609"/>
      <c r="K38" s="609"/>
      <c r="L38" s="606"/>
      <c r="M38" s="610"/>
      <c r="N38" s="610"/>
      <c r="O38" s="610"/>
      <c r="P38" s="610"/>
      <c r="Q38" s="606"/>
      <c r="R38" s="610"/>
      <c r="S38" s="610"/>
      <c r="T38" s="610"/>
      <c r="U38" s="610"/>
      <c r="V38" s="595"/>
      <c r="W38" s="595"/>
      <c r="X38" s="598"/>
      <c r="Y38" s="595"/>
      <c r="Z38" s="607"/>
      <c r="AA38" s="607"/>
      <c r="AB38" s="607"/>
      <c r="AC38" s="607"/>
      <c r="AD38" s="607"/>
      <c r="AE38" s="610"/>
      <c r="AF38" s="610"/>
      <c r="AG38" s="610"/>
      <c r="AH38" s="610"/>
      <c r="AI38" s="610"/>
      <c r="AJ38" s="610"/>
      <c r="AK38" s="610"/>
      <c r="AL38" s="610"/>
      <c r="AM38" s="595"/>
    </row>
    <row r="39" spans="1:39" x14ac:dyDescent="0.2">
      <c r="A39" s="595"/>
      <c r="B39" s="595"/>
      <c r="C39" s="607"/>
      <c r="D39" s="607"/>
      <c r="E39" s="595"/>
      <c r="F39" s="595"/>
      <c r="G39" s="595"/>
      <c r="H39" s="595"/>
      <c r="I39" s="595"/>
      <c r="J39" s="595"/>
      <c r="K39" s="595"/>
      <c r="L39" s="595"/>
      <c r="M39" s="595"/>
      <c r="N39" s="595"/>
      <c r="O39" s="595"/>
      <c r="P39" s="595"/>
      <c r="Q39" s="595"/>
      <c r="R39" s="610"/>
      <c r="S39" s="610"/>
      <c r="T39" s="610"/>
      <c r="U39" s="610"/>
      <c r="V39" s="595"/>
      <c r="W39" s="595"/>
      <c r="X39" s="598"/>
      <c r="Y39" s="595"/>
      <c r="Z39" s="607"/>
      <c r="AA39" s="607"/>
      <c r="AB39" s="607"/>
      <c r="AC39" s="607"/>
      <c r="AD39" s="607"/>
      <c r="AE39" s="610"/>
      <c r="AF39" s="610"/>
      <c r="AG39" s="610"/>
      <c r="AH39" s="610"/>
      <c r="AI39" s="610"/>
      <c r="AJ39" s="610"/>
      <c r="AK39" s="610"/>
      <c r="AL39" s="610"/>
      <c r="AM39" s="595"/>
    </row>
    <row r="40" spans="1:39" x14ac:dyDescent="0.2">
      <c r="A40" s="595"/>
      <c r="B40" s="595"/>
      <c r="C40" s="607"/>
      <c r="D40" s="607"/>
      <c r="E40" s="595"/>
      <c r="F40" s="595"/>
      <c r="G40" s="595"/>
      <c r="H40" s="595"/>
      <c r="I40" s="595"/>
      <c r="J40" s="595"/>
      <c r="K40" s="595"/>
      <c r="L40" s="595"/>
      <c r="M40" s="595"/>
      <c r="N40" s="595"/>
      <c r="O40" s="595"/>
      <c r="P40" s="595"/>
      <c r="Q40" s="595"/>
      <c r="R40" s="610"/>
      <c r="S40" s="610"/>
      <c r="T40" s="610"/>
      <c r="U40" s="610"/>
      <c r="V40" s="595"/>
      <c r="W40" s="595"/>
      <c r="X40" s="598"/>
      <c r="Y40" s="595"/>
      <c r="Z40" s="595"/>
      <c r="AA40" s="595"/>
      <c r="AB40" s="595"/>
      <c r="AC40" s="595"/>
      <c r="AD40" s="595"/>
      <c r="AE40" s="595"/>
      <c r="AF40" s="595"/>
      <c r="AG40" s="595"/>
      <c r="AH40" s="595"/>
      <c r="AI40" s="595"/>
      <c r="AJ40" s="595"/>
      <c r="AK40" s="595"/>
      <c r="AL40" s="595"/>
      <c r="AM40" s="595"/>
    </row>
    <row r="41" spans="1:39" x14ac:dyDescent="0.2">
      <c r="A41" s="595"/>
      <c r="B41" s="595"/>
      <c r="C41" s="607"/>
      <c r="D41" s="607"/>
      <c r="E41" s="595"/>
      <c r="F41" s="595"/>
      <c r="G41" s="595"/>
      <c r="H41" s="595"/>
      <c r="I41" s="595"/>
      <c r="J41" s="595"/>
      <c r="K41" s="595"/>
      <c r="L41" s="595"/>
      <c r="M41" s="595"/>
      <c r="N41" s="595"/>
      <c r="O41" s="595"/>
      <c r="P41" s="595"/>
      <c r="Q41" s="595"/>
      <c r="R41" s="705" t="e">
        <f>IF(R35&lt;0.42,0.42,IF(R35&gt;0.5,0.5,R35))</f>
        <v>#DIV/0!</v>
      </c>
      <c r="S41" s="705"/>
      <c r="T41" s="705"/>
      <c r="U41" s="705"/>
      <c r="V41" s="595"/>
      <c r="W41" s="595"/>
      <c r="X41" s="598"/>
      <c r="Y41" s="595"/>
      <c r="Z41" s="700" t="s">
        <v>1008</v>
      </c>
      <c r="AA41" s="700"/>
      <c r="AB41" s="700"/>
      <c r="AC41" s="700"/>
      <c r="AD41" s="700"/>
      <c r="AE41" s="700"/>
      <c r="AF41" s="700"/>
      <c r="AG41" s="700"/>
      <c r="AH41" s="700"/>
      <c r="AI41" s="700"/>
      <c r="AJ41" s="700"/>
      <c r="AK41" s="700"/>
      <c r="AL41" s="700"/>
      <c r="AM41" s="595"/>
    </row>
    <row r="42" spans="1:39" x14ac:dyDescent="0.2">
      <c r="A42" s="595"/>
      <c r="B42" s="595"/>
      <c r="C42" s="607"/>
      <c r="D42" s="607"/>
      <c r="E42" s="595"/>
      <c r="F42" s="595"/>
      <c r="G42" s="595"/>
      <c r="H42" s="595"/>
      <c r="I42" s="595"/>
      <c r="J42" s="595"/>
      <c r="K42" s="595"/>
      <c r="L42" s="595"/>
      <c r="M42" s="595"/>
      <c r="N42" s="595"/>
      <c r="O42" s="595"/>
      <c r="P42" s="595"/>
      <c r="Q42" s="595"/>
      <c r="R42" s="705"/>
      <c r="S42" s="705"/>
      <c r="T42" s="705"/>
      <c r="U42" s="705"/>
      <c r="V42" s="595" t="s">
        <v>1009</v>
      </c>
      <c r="W42" s="595"/>
      <c r="X42" s="598"/>
      <c r="Y42" s="595"/>
      <c r="Z42" s="700"/>
      <c r="AA42" s="700"/>
      <c r="AB42" s="700"/>
      <c r="AC42" s="700"/>
      <c r="AD42" s="700"/>
      <c r="AE42" s="700"/>
      <c r="AF42" s="700"/>
      <c r="AG42" s="700"/>
      <c r="AH42" s="700"/>
      <c r="AI42" s="700"/>
      <c r="AJ42" s="700"/>
      <c r="AK42" s="700"/>
      <c r="AL42" s="700"/>
      <c r="AM42" s="595"/>
    </row>
    <row r="43" spans="1:39" x14ac:dyDescent="0.2">
      <c r="A43" s="595"/>
      <c r="B43" s="595"/>
      <c r="C43" s="607"/>
      <c r="D43" s="607"/>
      <c r="E43" s="595"/>
      <c r="F43" s="595"/>
      <c r="G43" s="595"/>
      <c r="H43" s="595"/>
      <c r="I43" s="595"/>
      <c r="J43" s="595"/>
      <c r="K43" s="595"/>
      <c r="L43" s="595"/>
      <c r="M43" s="595"/>
      <c r="N43" s="595"/>
      <c r="O43" s="595"/>
      <c r="P43" s="595"/>
      <c r="Q43" s="595"/>
      <c r="R43" s="610"/>
      <c r="S43" s="610"/>
      <c r="T43" s="610"/>
      <c r="U43" s="610"/>
      <c r="V43" s="595"/>
      <c r="W43" s="595"/>
      <c r="X43" s="598"/>
      <c r="Y43" s="595"/>
      <c r="Z43" s="595"/>
      <c r="AA43" s="595"/>
      <c r="AB43" s="595"/>
      <c r="AC43" s="595"/>
      <c r="AD43" s="595"/>
      <c r="AE43" s="595"/>
      <c r="AF43" s="595"/>
      <c r="AG43" s="595"/>
      <c r="AH43" s="595"/>
      <c r="AI43" s="595"/>
      <c r="AJ43" s="595"/>
      <c r="AK43" s="595"/>
      <c r="AL43" s="595"/>
      <c r="AM43" s="595"/>
    </row>
    <row r="44" spans="1:39" ht="13.5" thickBot="1" x14ac:dyDescent="0.25">
      <c r="A44" s="595"/>
      <c r="B44" s="595"/>
      <c r="C44" s="595"/>
      <c r="D44" s="595"/>
      <c r="E44" s="595"/>
      <c r="F44" s="595"/>
      <c r="G44" s="595"/>
      <c r="H44" s="595"/>
      <c r="I44" s="595"/>
      <c r="J44" s="595"/>
      <c r="K44" s="595"/>
      <c r="L44" s="595"/>
      <c r="M44" s="595"/>
      <c r="N44" s="595"/>
      <c r="O44" s="595"/>
      <c r="P44" s="595"/>
      <c r="Q44" s="595"/>
      <c r="R44" s="595"/>
      <c r="S44" s="595"/>
      <c r="T44" s="595"/>
      <c r="U44" s="595"/>
      <c r="V44" s="595"/>
      <c r="W44" s="595"/>
      <c r="X44" s="595"/>
      <c r="Y44" s="595"/>
      <c r="Z44" s="595"/>
      <c r="AA44" s="595"/>
      <c r="AB44" s="595"/>
      <c r="AC44" s="595"/>
      <c r="AD44" s="595"/>
      <c r="AE44" s="595"/>
      <c r="AF44" s="595"/>
      <c r="AG44" s="595"/>
      <c r="AH44" s="595"/>
      <c r="AI44" s="595"/>
      <c r="AJ44" s="595"/>
      <c r="AK44" s="595"/>
      <c r="AL44" s="595"/>
      <c r="AM44" s="595"/>
    </row>
    <row r="45" spans="1:39" x14ac:dyDescent="0.2">
      <c r="A45" s="595"/>
      <c r="B45" s="595"/>
      <c r="C45" s="697" t="s">
        <v>114</v>
      </c>
      <c r="D45" s="697"/>
      <c r="E45" s="697"/>
      <c r="F45" s="697"/>
      <c r="G45" s="697"/>
      <c r="H45" s="697"/>
      <c r="I45" s="697"/>
      <c r="J45" s="697"/>
      <c r="K45" s="697"/>
      <c r="L45" s="697"/>
      <c r="M45" s="697" t="s">
        <v>93</v>
      </c>
      <c r="N45" s="1101" t="s">
        <v>1010</v>
      </c>
      <c r="O45" s="1101"/>
      <c r="P45" s="1101"/>
      <c r="Q45" s="1101"/>
      <c r="R45" s="697" t="s">
        <v>93</v>
      </c>
      <c r="S45" s="710" t="e">
        <f>ROUND(R41/0.3,3)</f>
        <v>#DIV/0!</v>
      </c>
      <c r="T45" s="711"/>
      <c r="U45" s="711"/>
      <c r="V45" s="712"/>
      <c r="W45" s="699" t="s">
        <v>1011</v>
      </c>
      <c r="X45" s="697"/>
      <c r="Y45" s="700" t="s">
        <v>117</v>
      </c>
      <c r="Z45" s="700"/>
      <c r="AA45" s="700"/>
      <c r="AB45" s="700"/>
      <c r="AC45" s="700"/>
      <c r="AD45" s="700"/>
      <c r="AE45" s="700"/>
      <c r="AF45" s="700"/>
      <c r="AG45" s="700"/>
      <c r="AH45" s="700"/>
      <c r="AI45" s="700"/>
      <c r="AJ45" s="700"/>
      <c r="AK45" s="700"/>
      <c r="AL45" s="595"/>
      <c r="AM45" s="595"/>
    </row>
    <row r="46" spans="1:39" ht="13.5" thickBot="1" x14ac:dyDescent="0.25">
      <c r="A46" s="595"/>
      <c r="B46" s="595"/>
      <c r="C46" s="697"/>
      <c r="D46" s="697"/>
      <c r="E46" s="697"/>
      <c r="F46" s="697"/>
      <c r="G46" s="697"/>
      <c r="H46" s="697"/>
      <c r="I46" s="697"/>
      <c r="J46" s="697"/>
      <c r="K46" s="697"/>
      <c r="L46" s="697"/>
      <c r="M46" s="697"/>
      <c r="N46" s="716">
        <v>0.3</v>
      </c>
      <c r="O46" s="716"/>
      <c r="P46" s="716"/>
      <c r="Q46" s="716"/>
      <c r="R46" s="697"/>
      <c r="S46" s="713"/>
      <c r="T46" s="714"/>
      <c r="U46" s="714"/>
      <c r="V46" s="715"/>
      <c r="W46" s="699"/>
      <c r="X46" s="697"/>
      <c r="Y46" s="700"/>
      <c r="Z46" s="700"/>
      <c r="AA46" s="700"/>
      <c r="AB46" s="700"/>
      <c r="AC46" s="700"/>
      <c r="AD46" s="700"/>
      <c r="AE46" s="700"/>
      <c r="AF46" s="700"/>
      <c r="AG46" s="700"/>
      <c r="AH46" s="700"/>
      <c r="AI46" s="700"/>
      <c r="AJ46" s="700"/>
      <c r="AK46" s="700"/>
      <c r="AL46" s="595"/>
      <c r="AM46" s="595"/>
    </row>
    <row r="47" spans="1:39" x14ac:dyDescent="0.2">
      <c r="A47" s="595"/>
      <c r="B47" s="595"/>
      <c r="C47" s="606"/>
      <c r="D47" s="606"/>
      <c r="E47" s="606"/>
      <c r="F47" s="606"/>
      <c r="G47" s="606"/>
      <c r="H47" s="606"/>
      <c r="I47" s="606"/>
      <c r="J47" s="606"/>
      <c r="K47" s="606"/>
      <c r="L47" s="606"/>
      <c r="M47" s="606"/>
      <c r="N47" s="611"/>
      <c r="O47" s="611"/>
      <c r="P47" s="611"/>
      <c r="Q47" s="611"/>
      <c r="R47" s="606"/>
      <c r="S47" s="610"/>
      <c r="T47" s="610"/>
      <c r="U47" s="610"/>
      <c r="V47" s="610"/>
      <c r="W47" s="606"/>
      <c r="X47" s="606"/>
      <c r="Y47" s="592"/>
      <c r="Z47" s="592"/>
      <c r="AA47" s="592"/>
      <c r="AB47" s="592"/>
      <c r="AC47" s="592"/>
      <c r="AD47" s="592"/>
      <c r="AE47" s="592"/>
      <c r="AF47" s="592"/>
      <c r="AG47" s="592"/>
      <c r="AH47" s="592"/>
      <c r="AI47" s="592"/>
      <c r="AJ47" s="592"/>
      <c r="AK47" s="592"/>
      <c r="AL47" s="595"/>
      <c r="AM47" s="595"/>
    </row>
    <row r="48" spans="1:39" x14ac:dyDescent="0.2">
      <c r="A48" s="595"/>
      <c r="B48" s="595"/>
      <c r="C48" s="595"/>
      <c r="D48" s="595"/>
      <c r="E48" s="595"/>
      <c r="F48" s="595"/>
      <c r="G48" s="595"/>
      <c r="H48" s="595"/>
      <c r="I48" s="595"/>
      <c r="J48" s="595"/>
      <c r="K48" s="595"/>
      <c r="L48" s="595"/>
      <c r="M48" s="595"/>
      <c r="N48" s="595"/>
      <c r="O48" s="595"/>
      <c r="P48" s="595"/>
      <c r="Q48" s="595"/>
      <c r="R48" s="595"/>
      <c r="S48" s="595"/>
      <c r="T48" s="595"/>
      <c r="U48" s="595"/>
      <c r="V48" s="595"/>
      <c r="W48" s="595"/>
      <c r="X48" s="595"/>
      <c r="Y48" s="595"/>
      <c r="Z48" s="595"/>
      <c r="AA48" s="595"/>
      <c r="AB48" s="595"/>
      <c r="AC48" s="595"/>
      <c r="AD48" s="595"/>
      <c r="AE48" s="595"/>
      <c r="AF48" s="595"/>
      <c r="AG48" s="595"/>
      <c r="AH48" s="595"/>
      <c r="AI48" s="595"/>
      <c r="AJ48" s="595"/>
      <c r="AK48" s="595"/>
      <c r="AL48" s="595"/>
      <c r="AM48" s="595"/>
    </row>
    <row r="49" spans="1:39" x14ac:dyDescent="0.2">
      <c r="A49" s="595"/>
      <c r="B49" s="595"/>
      <c r="C49" s="595"/>
      <c r="D49" s="595"/>
      <c r="E49" s="595"/>
      <c r="F49" s="595"/>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5"/>
      <c r="AI49" s="595"/>
      <c r="AJ49" s="595"/>
      <c r="AK49" s="595"/>
      <c r="AL49" s="595"/>
      <c r="AM49" s="595"/>
    </row>
    <row r="50" spans="1:39" x14ac:dyDescent="0.2">
      <c r="A50" s="595"/>
      <c r="B50" s="595"/>
      <c r="C50" s="595"/>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c r="AI50" s="595"/>
      <c r="AJ50" s="595"/>
      <c r="AK50" s="595"/>
      <c r="AL50" s="595"/>
      <c r="AM50" s="595"/>
    </row>
    <row r="51" spans="1:39" x14ac:dyDescent="0.2">
      <c r="A51" s="595"/>
      <c r="B51" s="595"/>
      <c r="C51" s="595"/>
      <c r="D51" s="595"/>
      <c r="E51" s="595"/>
      <c r="F51" s="595"/>
      <c r="G51" s="595"/>
      <c r="H51" s="595"/>
      <c r="I51" s="595"/>
      <c r="J51" s="595"/>
      <c r="K51" s="595"/>
      <c r="L51" s="595"/>
      <c r="M51" s="595"/>
      <c r="N51" s="595"/>
      <c r="O51" s="595"/>
      <c r="P51" s="595"/>
      <c r="Q51" s="595"/>
      <c r="R51" s="595"/>
      <c r="S51" s="595"/>
      <c r="T51" s="595"/>
      <c r="U51" s="595"/>
      <c r="V51" s="595"/>
      <c r="W51" s="595"/>
      <c r="X51" s="595"/>
      <c r="Y51" s="595"/>
      <c r="Z51" s="595"/>
      <c r="AA51" s="595"/>
      <c r="AB51" s="595"/>
      <c r="AC51" s="595"/>
      <c r="AD51" s="595"/>
      <c r="AE51" s="595"/>
      <c r="AF51" s="595"/>
      <c r="AG51" s="595"/>
      <c r="AH51" s="595"/>
      <c r="AI51" s="595"/>
      <c r="AJ51" s="595"/>
      <c r="AK51" s="595"/>
      <c r="AL51" s="595"/>
      <c r="AM51" s="595"/>
    </row>
  </sheetData>
  <customSheetViews>
    <customSheetView guid="{0BABB45E-2E04-4EF9-B6DB-A3C90737BC1D}" showPageBreaks="1" printArea="1" view="pageBreakPreview">
      <selection activeCell="Z22" sqref="Z22"/>
      <pageMargins left="0" right="0" top="0" bottom="0" header="0" footer="0"/>
      <headerFooter alignWithMargins="0"/>
    </customSheetView>
    <customSheetView guid="{51EA80E5-8A40-457F-BD3B-5254392D47AE}" showPageBreaks="1" printArea="1" view="pageBreakPreview">
      <selection activeCell="Z22" sqref="Z22"/>
      <pageMargins left="0" right="0" top="0" bottom="0" header="0" footer="0"/>
      <headerFooter alignWithMargins="0"/>
    </customSheetView>
    <customSheetView guid="{69464F70-16F9-4136-87AF-D70A02C3B76C}" showPageBreaks="1" printArea="1" view="pageBreakPreview">
      <selection activeCell="Z22" sqref="Z22"/>
      <pageMargins left="0" right="0" top="0" bottom="0" header="0" footer="0"/>
      <headerFooter alignWithMargins="0"/>
    </customSheetView>
    <customSheetView guid="{D2B5EC5D-6E54-47E5-91DA-BD5989BD188A}" showPageBreaks="1" printArea="1" view="pageBreakPreview">
      <selection activeCell="Z22" sqref="Z22"/>
      <pageMargins left="0" right="0" top="0" bottom="0" header="0" footer="0"/>
      <headerFooter alignWithMargins="0"/>
    </customSheetView>
    <customSheetView guid="{7638A293-2517-4C0E-9B00-4D7C5CE7FD01}" showPageBreaks="1" printArea="1" view="pageBreakPreview">
      <selection activeCell="L20" sqref="L20"/>
      <pageMargins left="0" right="0" top="0" bottom="0" header="0" footer="0"/>
      <headerFooter alignWithMargins="0"/>
    </customSheetView>
    <customSheetView guid="{52797262-6142-4579-A585-EF778AE1B777}" showPageBreaks="1" printArea="1" view="pageBreakPreview">
      <selection activeCell="L20" sqref="L20"/>
      <pageMargins left="0" right="0" top="0" bottom="0" header="0" footer="0"/>
      <headerFooter alignWithMargins="0"/>
    </customSheetView>
    <customSheetView guid="{88309E32-0F84-4306-A278-4798D3F83810}" showPageBreaks="1" printArea="1" view="pageBreakPreview">
      <selection activeCell="L20" sqref="L20"/>
      <pageMargins left="0" right="0" top="0" bottom="0" header="0" footer="0"/>
      <headerFooter alignWithMargins="0"/>
    </customSheetView>
    <customSheetView guid="{82097881-6F01-409B-9626-09347A86C944}" showPageBreaks="1" printArea="1" view="pageBreakPreview">
      <selection activeCell="AQ18" sqref="AQ18"/>
      <pageMargins left="0" right="0" top="0" bottom="0" header="0" footer="0"/>
      <headerFooter alignWithMargins="0"/>
    </customSheetView>
    <customSheetView guid="{C4E6220D-41C8-40B2-AF0A-6EEC54FEFC3B}" showPageBreaks="1" printArea="1" view="pageBreakPreview">
      <selection activeCell="AE15" sqref="AE15"/>
      <pageMargins left="0" right="0" top="0" bottom="0" header="0" footer="0"/>
      <headerFooter alignWithMargins="0"/>
    </customSheetView>
    <customSheetView guid="{67812C5A-1D79-4D20-9561-724B7A740687}" showPageBreaks="1" printArea="1" view="pageBreakPreview" topLeftCell="A25">
      <selection activeCell="M35" sqref="M35:P36"/>
      <pageMargins left="0" right="0" top="0" bottom="0" header="0" footer="0"/>
      <headerFooter alignWithMargins="0"/>
    </customSheetView>
    <customSheetView guid="{C437A408-6157-48A1-8109-95F4DC2109CD}" showPageBreaks="1" printArea="1" view="pageBreakPreview" topLeftCell="A16">
      <selection activeCell="S28" sqref="S28:V29"/>
      <pageMargins left="0" right="0" top="0" bottom="0" header="0" footer="0"/>
      <headerFooter alignWithMargins="0"/>
    </customSheetView>
    <customSheetView guid="{A9FD053A-4046-4DCB-BFF9-69FBE35E214B}" showPageBreaks="1" printArea="1" view="pageBreakPreview">
      <selection activeCell="S28" sqref="S28:V29"/>
      <pageMargins left="0" right="0" top="0" bottom="0" header="0" footer="0"/>
      <headerFooter alignWithMargins="0"/>
    </customSheetView>
    <customSheetView guid="{8D42FC69-A302-4509-9149-10B34FBDD5FD}" showPageBreaks="1" printArea="1" view="pageBreakPreview">
      <selection activeCell="S28" sqref="S28:V29"/>
      <pageMargins left="0" right="0" top="0" bottom="0" header="0" footer="0"/>
      <headerFooter alignWithMargins="0"/>
    </customSheetView>
    <customSheetView guid="{ABA71FD7-2F20-4D89-9682-086673B2D428}" showPageBreaks="1" printArea="1" view="pageBreakPreview">
      <selection activeCell="S28" sqref="S28:V29"/>
      <pageMargins left="0" right="0" top="0" bottom="0" header="0" footer="0"/>
      <headerFooter alignWithMargins="0"/>
    </customSheetView>
    <customSheetView guid="{28B27DAA-D495-4FE0-A4B0-318BBC5296C8}" showPageBreaks="1" printArea="1" view="pageBreakPreview">
      <selection activeCell="S28" sqref="S28:V29"/>
      <pageMargins left="0" right="0" top="0" bottom="0" header="0" footer="0"/>
      <headerFooter alignWithMargins="0"/>
    </customSheetView>
    <customSheetView guid="{E39192D6-5293-4E96-A0BA-106405229387}" showPageBreaks="1" printArea="1" view="pageBreakPreview">
      <selection activeCell="S28" sqref="S28:V29"/>
      <pageMargins left="0" right="0" top="0" bottom="0" header="0" footer="0"/>
      <headerFooter alignWithMargins="0"/>
    </customSheetView>
    <customSheetView guid="{B0D27BBA-DB06-47F7-8459-5413A1184B9F}" showPageBreaks="1" printArea="1" view="pageBreakPreview">
      <selection activeCell="AE15" sqref="AE15"/>
      <pageMargins left="0" right="0" top="0" bottom="0" header="0" footer="0"/>
      <headerFooter alignWithMargins="0"/>
    </customSheetView>
    <customSheetView guid="{5F692ADD-693B-4092-83D3-FB87A19A0587}" showPageBreaks="1" printArea="1" view="pageBreakPreview">
      <selection activeCell="Z22" sqref="Z22"/>
      <pageMargins left="0" right="0" top="0" bottom="0" header="0" footer="0"/>
      <headerFooter alignWithMargins="0"/>
    </customSheetView>
  </customSheetViews>
  <mergeCells count="60">
    <mergeCell ref="A34:G34"/>
    <mergeCell ref="H34:K34"/>
    <mergeCell ref="M34:P34"/>
    <mergeCell ref="R34:Y34"/>
    <mergeCell ref="C45:L46"/>
    <mergeCell ref="M45:M46"/>
    <mergeCell ref="N45:Q45"/>
    <mergeCell ref="R45:R46"/>
    <mergeCell ref="S45:V46"/>
    <mergeCell ref="Y45:AK46"/>
    <mergeCell ref="N46:Q46"/>
    <mergeCell ref="Q35:Q36"/>
    <mergeCell ref="R35:U36"/>
    <mergeCell ref="R41:U42"/>
    <mergeCell ref="Z41:AL42"/>
    <mergeCell ref="W45:X46"/>
    <mergeCell ref="C35:F36"/>
    <mergeCell ref="G35:G36"/>
    <mergeCell ref="H35:K36"/>
    <mergeCell ref="L35:L36"/>
    <mergeCell ref="M35:P36"/>
    <mergeCell ref="W28:X29"/>
    <mergeCell ref="Y28:AK29"/>
    <mergeCell ref="C18:F19"/>
    <mergeCell ref="G18:G19"/>
    <mergeCell ref="H18:K19"/>
    <mergeCell ref="L18:L19"/>
    <mergeCell ref="M18:P19"/>
    <mergeCell ref="Q18:Q19"/>
    <mergeCell ref="N29:Q29"/>
    <mergeCell ref="C28:L29"/>
    <mergeCell ref="M28:M29"/>
    <mergeCell ref="N28:Q28"/>
    <mergeCell ref="R28:R29"/>
    <mergeCell ref="S28:V29"/>
    <mergeCell ref="AC11:AF12"/>
    <mergeCell ref="I12:N12"/>
    <mergeCell ref="R18:U19"/>
    <mergeCell ref="R24:U25"/>
    <mergeCell ref="Z24:AL25"/>
    <mergeCell ref="A17:G17"/>
    <mergeCell ref="H17:K17"/>
    <mergeCell ref="M17:P17"/>
    <mergeCell ref="R17:Y17"/>
    <mergeCell ref="I8:N8"/>
    <mergeCell ref="Q8:Q9"/>
    <mergeCell ref="R8:U9"/>
    <mergeCell ref="I11:N11"/>
    <mergeCell ref="Q11:Q12"/>
    <mergeCell ref="R11:U12"/>
    <mergeCell ref="AA8:AG8"/>
    <mergeCell ref="I9:N9"/>
    <mergeCell ref="AA9:AG9"/>
    <mergeCell ref="AA2:AD2"/>
    <mergeCell ref="AE2:AK2"/>
    <mergeCell ref="I5:N5"/>
    <mergeCell ref="Q5:Q6"/>
    <mergeCell ref="R5:U6"/>
    <mergeCell ref="AB5:AF6"/>
    <mergeCell ref="I6:N6"/>
  </mergeCells>
  <phoneticPr fontId="2"/>
  <pageMargins left="0.61" right="0.32" top="0.83" bottom="0.54" header="0.51200000000000001" footer="0.51200000000000001"/>
  <pageSetup paperSize="9" scale="97"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dimension ref="B1:C54"/>
  <sheetViews>
    <sheetView showZeros="0" zoomScale="80" zoomScaleNormal="80" zoomScaleSheetLayoutView="100" workbookViewId="0">
      <pane xSplit="2" ySplit="6" topLeftCell="C31" activePane="bottomRight" state="frozen"/>
      <selection pane="topRight"/>
      <selection pane="bottomLeft"/>
      <selection pane="bottomRight" activeCell="J69" sqref="J69"/>
    </sheetView>
  </sheetViews>
  <sheetFormatPr defaultColWidth="9" defaultRowHeight="14" x14ac:dyDescent="0.2"/>
  <cols>
    <col min="1" max="1" width="1" style="39" customWidth="1"/>
    <col min="2" max="2" width="14.453125" style="39" customWidth="1"/>
    <col min="3" max="3" width="20.453125" style="39" customWidth="1"/>
    <col min="4" max="4" width="4.90625" style="39" customWidth="1"/>
    <col min="5" max="5" width="9" style="39"/>
    <col min="6" max="6" width="9" style="39" customWidth="1"/>
    <col min="7" max="16384" width="9" style="39"/>
  </cols>
  <sheetData>
    <row r="1" spans="2:3" x14ac:dyDescent="0.2">
      <c r="B1" s="44" t="s">
        <v>1232</v>
      </c>
    </row>
    <row r="2" spans="2:3" x14ac:dyDescent="0.2">
      <c r="B2" s="44"/>
    </row>
    <row r="4" spans="2:3" x14ac:dyDescent="0.2">
      <c r="B4" s="549"/>
      <c r="C4" s="550"/>
    </row>
    <row r="5" spans="2:3" x14ac:dyDescent="0.2">
      <c r="B5" s="41"/>
      <c r="C5" s="43" t="s">
        <v>1012</v>
      </c>
    </row>
    <row r="6" spans="2:3" x14ac:dyDescent="0.2">
      <c r="B6" s="40"/>
      <c r="C6" s="42" t="s">
        <v>1013</v>
      </c>
    </row>
    <row r="7" spans="2:3" x14ac:dyDescent="0.2">
      <c r="B7" s="41" t="s">
        <v>1014</v>
      </c>
      <c r="C7" s="90">
        <v>1378127405</v>
      </c>
    </row>
    <row r="8" spans="2:3" x14ac:dyDescent="0.2">
      <c r="B8" s="41" t="s">
        <v>1015</v>
      </c>
      <c r="C8" s="90">
        <v>382634998</v>
      </c>
    </row>
    <row r="9" spans="2:3" x14ac:dyDescent="0.2">
      <c r="B9" s="41" t="s">
        <v>1016</v>
      </c>
      <c r="C9" s="90">
        <v>394089258</v>
      </c>
    </row>
    <row r="10" spans="2:3" x14ac:dyDescent="0.2">
      <c r="B10" s="41" t="s">
        <v>1017</v>
      </c>
      <c r="C10" s="90">
        <v>495008192</v>
      </c>
    </row>
    <row r="11" spans="2:3" x14ac:dyDescent="0.2">
      <c r="B11" s="41" t="s">
        <v>1018</v>
      </c>
      <c r="C11" s="90">
        <v>327620847</v>
      </c>
    </row>
    <row r="12" spans="2:3" x14ac:dyDescent="0.2">
      <c r="B12" s="41" t="s">
        <v>1019</v>
      </c>
      <c r="C12" s="90">
        <v>335547047</v>
      </c>
    </row>
    <row r="13" spans="2:3" x14ac:dyDescent="0.2">
      <c r="B13" s="40" t="s">
        <v>1020</v>
      </c>
      <c r="C13" s="91">
        <v>509718963</v>
      </c>
    </row>
    <row r="14" spans="2:3" x14ac:dyDescent="0.2">
      <c r="B14" s="41" t="s">
        <v>1021</v>
      </c>
      <c r="C14" s="90">
        <v>685897219</v>
      </c>
    </row>
    <row r="15" spans="2:3" x14ac:dyDescent="0.2">
      <c r="B15" s="41" t="s">
        <v>1022</v>
      </c>
      <c r="C15" s="90">
        <v>465236085</v>
      </c>
    </row>
    <row r="16" spans="2:3" x14ac:dyDescent="0.2">
      <c r="B16" s="41" t="s">
        <v>1023</v>
      </c>
      <c r="C16" s="90">
        <v>470478105</v>
      </c>
    </row>
    <row r="17" spans="2:3" x14ac:dyDescent="0.2">
      <c r="B17" s="41" t="s">
        <v>1024</v>
      </c>
      <c r="C17" s="90">
        <v>1324399670</v>
      </c>
    </row>
    <row r="18" spans="2:3" x14ac:dyDescent="0.2">
      <c r="B18" s="41" t="s">
        <v>1025</v>
      </c>
      <c r="C18" s="90">
        <v>1179533775</v>
      </c>
    </row>
    <row r="19" spans="2:3" x14ac:dyDescent="0.2">
      <c r="B19" s="41" t="s">
        <v>1026</v>
      </c>
      <c r="C19" s="90">
        <v>3370363683</v>
      </c>
    </row>
    <row r="20" spans="2:3" x14ac:dyDescent="0.2">
      <c r="B20" s="40" t="s">
        <v>1027</v>
      </c>
      <c r="C20" s="91">
        <v>1449789663</v>
      </c>
    </row>
    <row r="21" spans="2:3" x14ac:dyDescent="0.2">
      <c r="B21" s="41" t="s">
        <v>1028</v>
      </c>
      <c r="C21" s="90">
        <v>559489800</v>
      </c>
    </row>
    <row r="22" spans="2:3" x14ac:dyDescent="0.2">
      <c r="B22" s="41" t="s">
        <v>1029</v>
      </c>
      <c r="C22" s="90">
        <v>314589744</v>
      </c>
    </row>
    <row r="23" spans="2:3" x14ac:dyDescent="0.2">
      <c r="B23" s="41" t="s">
        <v>1030</v>
      </c>
      <c r="C23" s="90">
        <v>320385935</v>
      </c>
    </row>
    <row r="24" spans="2:3" x14ac:dyDescent="0.2">
      <c r="B24" s="40" t="s">
        <v>1031</v>
      </c>
      <c r="C24" s="91">
        <v>270199824</v>
      </c>
    </row>
    <row r="25" spans="2:3" x14ac:dyDescent="0.2">
      <c r="B25" s="41" t="s">
        <v>1032</v>
      </c>
      <c r="C25" s="90">
        <v>274969974</v>
      </c>
    </row>
    <row r="26" spans="2:3" x14ac:dyDescent="0.2">
      <c r="B26" s="41" t="s">
        <v>1033</v>
      </c>
      <c r="C26" s="90">
        <v>534358773</v>
      </c>
    </row>
    <row r="27" spans="2:3" x14ac:dyDescent="0.2">
      <c r="B27" s="41" t="s">
        <v>1034</v>
      </c>
      <c r="C27" s="90">
        <v>499987218</v>
      </c>
    </row>
    <row r="28" spans="2:3" x14ac:dyDescent="0.2">
      <c r="B28" s="41" t="s">
        <v>1035</v>
      </c>
      <c r="C28" s="90">
        <v>749388142</v>
      </c>
    </row>
    <row r="29" spans="2:3" x14ac:dyDescent="0.2">
      <c r="B29" s="41" t="s">
        <v>1036</v>
      </c>
      <c r="C29" s="90">
        <v>1475278780</v>
      </c>
    </row>
    <row r="30" spans="2:3" x14ac:dyDescent="0.2">
      <c r="B30" s="40" t="s">
        <v>1037</v>
      </c>
      <c r="C30" s="91">
        <v>458694146</v>
      </c>
    </row>
    <row r="31" spans="2:3" x14ac:dyDescent="0.2">
      <c r="B31" s="41" t="s">
        <v>1038</v>
      </c>
      <c r="C31" s="90">
        <v>363762355</v>
      </c>
    </row>
    <row r="32" spans="2:3" x14ac:dyDescent="0.2">
      <c r="B32" s="41" t="s">
        <v>1039</v>
      </c>
      <c r="C32" s="90">
        <v>554905110</v>
      </c>
    </row>
    <row r="33" spans="2:3" x14ac:dyDescent="0.2">
      <c r="B33" s="41" t="s">
        <v>1040</v>
      </c>
      <c r="C33" s="90">
        <v>1751270393</v>
      </c>
    </row>
    <row r="34" spans="2:3" x14ac:dyDescent="0.2">
      <c r="B34" s="41" t="s">
        <v>1041</v>
      </c>
      <c r="C34" s="90">
        <v>1151101969</v>
      </c>
    </row>
    <row r="35" spans="2:3" x14ac:dyDescent="0.2">
      <c r="B35" s="41" t="s">
        <v>1042</v>
      </c>
      <c r="C35" s="90">
        <v>347203691</v>
      </c>
    </row>
    <row r="36" spans="2:3" x14ac:dyDescent="0.2">
      <c r="B36" s="40" t="s">
        <v>1043</v>
      </c>
      <c r="C36" s="91">
        <v>310205791</v>
      </c>
    </row>
    <row r="37" spans="2:3" x14ac:dyDescent="0.2">
      <c r="B37" s="41" t="s">
        <v>1044</v>
      </c>
      <c r="C37" s="90">
        <v>220592361</v>
      </c>
    </row>
    <row r="38" spans="2:3" x14ac:dyDescent="0.2">
      <c r="B38" s="41" t="s">
        <v>1045</v>
      </c>
      <c r="C38" s="90">
        <v>279820319</v>
      </c>
    </row>
    <row r="39" spans="2:3" x14ac:dyDescent="0.2">
      <c r="B39" s="41" t="s">
        <v>1046</v>
      </c>
      <c r="C39" s="90">
        <v>438633541</v>
      </c>
    </row>
    <row r="40" spans="2:3" x14ac:dyDescent="0.2">
      <c r="B40" s="41" t="s">
        <v>1047</v>
      </c>
      <c r="C40" s="90">
        <v>599882425</v>
      </c>
    </row>
    <row r="41" spans="2:3" x14ac:dyDescent="0.2">
      <c r="B41" s="40" t="s">
        <v>1048</v>
      </c>
      <c r="C41" s="91">
        <v>381900448</v>
      </c>
    </row>
    <row r="42" spans="2:3" x14ac:dyDescent="0.2">
      <c r="B42" s="41" t="s">
        <v>1049</v>
      </c>
      <c r="C42" s="90">
        <v>260520066</v>
      </c>
    </row>
    <row r="43" spans="2:3" x14ac:dyDescent="0.2">
      <c r="B43" s="41" t="s">
        <v>1050</v>
      </c>
      <c r="C43" s="90">
        <v>274945203</v>
      </c>
    </row>
    <row r="44" spans="2:3" x14ac:dyDescent="0.2">
      <c r="B44" s="41" t="s">
        <v>1051</v>
      </c>
      <c r="C44" s="90">
        <v>371359956</v>
      </c>
    </row>
    <row r="45" spans="2:3" x14ac:dyDescent="0.2">
      <c r="B45" s="40" t="s">
        <v>1052</v>
      </c>
      <c r="C45" s="91">
        <v>272660761</v>
      </c>
    </row>
    <row r="46" spans="2:3" x14ac:dyDescent="0.2">
      <c r="B46" s="41" t="s">
        <v>1053</v>
      </c>
      <c r="C46" s="90">
        <v>1029808813</v>
      </c>
    </row>
    <row r="47" spans="2:3" x14ac:dyDescent="0.2">
      <c r="B47" s="41" t="s">
        <v>1054</v>
      </c>
      <c r="C47" s="90">
        <v>274027726</v>
      </c>
    </row>
    <row r="48" spans="2:3" x14ac:dyDescent="0.2">
      <c r="B48" s="41" t="s">
        <v>1055</v>
      </c>
      <c r="C48" s="90">
        <v>396767336</v>
      </c>
    </row>
    <row r="49" spans="2:3" x14ac:dyDescent="0.2">
      <c r="B49" s="41" t="s">
        <v>1056</v>
      </c>
      <c r="C49" s="90">
        <v>448036790</v>
      </c>
    </row>
    <row r="50" spans="2:3" x14ac:dyDescent="0.2">
      <c r="B50" s="41" t="s">
        <v>1057</v>
      </c>
      <c r="C50" s="90">
        <v>341106417</v>
      </c>
    </row>
    <row r="51" spans="2:3" x14ac:dyDescent="0.2">
      <c r="B51" s="41" t="s">
        <v>1058</v>
      </c>
      <c r="C51" s="90">
        <v>338128930</v>
      </c>
    </row>
    <row r="52" spans="2:3" x14ac:dyDescent="0.2">
      <c r="B52" s="41" t="s">
        <v>1059</v>
      </c>
      <c r="C52" s="90">
        <v>489321864</v>
      </c>
    </row>
    <row r="53" spans="2:3" x14ac:dyDescent="0.2">
      <c r="B53" s="40" t="s">
        <v>1060</v>
      </c>
      <c r="C53" s="91">
        <v>418842692</v>
      </c>
    </row>
    <row r="54" spans="2:3" x14ac:dyDescent="0.2">
      <c r="B54" s="551" t="s">
        <v>1061</v>
      </c>
      <c r="C54" s="552">
        <f>SUM(C7:C53)</f>
        <v>29540592203</v>
      </c>
    </row>
  </sheetData>
  <customSheetViews>
    <customSheetView guid="{0BABB45E-2E04-4EF9-B6DB-A3C90737BC1D}" scale="80" showPageBreaks="1" zeroValues="0" printArea="1">
      <pane xSplit="2" ySplit="6" topLeftCell="C7" activePane="bottomRight" state="frozen"/>
      <selection pane="bottomRight" activeCell="G47" sqref="G47"/>
      <pageMargins left="0" right="0" top="0" bottom="0" header="0" footer="0"/>
      <headerFooter alignWithMargins="0"/>
    </customSheetView>
    <customSheetView guid="{51EA80E5-8A40-457F-BD3B-5254392D47AE}" scale="80" showPageBreaks="1" zeroValues="0" printArea="1">
      <pane xSplit="3" topLeftCell="D1" activePane="topRight" state="frozen"/>
      <selection pane="topRight" activeCell="F17" sqref="F17"/>
      <pageMargins left="0" right="0" top="0" bottom="0" header="0" footer="0"/>
      <headerFooter alignWithMargins="0"/>
    </customSheetView>
    <customSheetView guid="{69464F70-16F9-4136-87AF-D70A02C3B76C}" scale="80" showPageBreaks="1" zeroValues="0" printArea="1">
      <pane xSplit="2" ySplit="6" topLeftCell="C7" activePane="bottomRight" state="frozen"/>
      <selection pane="bottomRight" activeCell="F17" sqref="F17"/>
      <pageMargins left="0" right="0" top="0" bottom="0" header="0" footer="0"/>
      <headerFooter alignWithMargins="0"/>
    </customSheetView>
    <customSheetView guid="{D2B5EC5D-6E54-47E5-91DA-BD5989BD188A}" scale="80" showPageBreaks="1" zeroValues="0" printArea="1">
      <pane xSplit="2" ySplit="6" topLeftCell="C7" activePane="bottomRight" state="frozen"/>
      <selection pane="bottomRight" activeCell="F17" sqref="F17"/>
      <pageMargins left="0" right="0" top="0" bottom="0" header="0" footer="0"/>
      <headerFooter alignWithMargins="0"/>
    </customSheetView>
    <customSheetView guid="{7638A293-2517-4C0E-9B00-4D7C5CE7FD01}" scale="80" zeroValues="0">
      <pane xSplit="3" topLeftCell="D1" activePane="topRight" state="frozen"/>
      <selection pane="topRight" activeCell="H21" sqref="H21"/>
      <pageMargins left="0" right="0" top="0" bottom="0" header="0" footer="0"/>
      <headerFooter alignWithMargins="0"/>
    </customSheetView>
    <customSheetView guid="{52797262-6142-4579-A585-EF778AE1B777}" scale="80" showPageBreaks="1" zeroValues="0" printArea="1">
      <pane xSplit="3" topLeftCell="D1" activePane="topRight" state="frozen"/>
      <selection pane="topRight" activeCell="H21" sqref="H21"/>
      <pageMargins left="0" right="0" top="0" bottom="0" header="0" footer="0"/>
      <headerFooter alignWithMargins="0"/>
    </customSheetView>
    <customSheetView guid="{88309E32-0F84-4306-A278-4798D3F83810}" scale="80" zeroValues="0">
      <pane xSplit="2" ySplit="6" topLeftCell="C7" activePane="bottomRight" state="frozen"/>
      <selection pane="bottomRight" activeCell="H21" sqref="H21"/>
      <pageMargins left="0" right="0" top="0" bottom="0" header="0" footer="0"/>
      <headerFooter alignWithMargins="0"/>
    </customSheetView>
    <customSheetView guid="{82097881-6F01-409B-9626-09347A86C944}" scale="80" showPageBreaks="1" zeroValues="0" printArea="1">
      <pane xSplit="2" ySplit="6" topLeftCell="C7" activePane="bottomRight" state="frozen"/>
      <selection pane="bottomRight" activeCell="H32" sqref="H32"/>
      <pageMargins left="0" right="0" top="0" bottom="0" header="0" footer="0"/>
      <headerFooter alignWithMargins="0"/>
    </customSheetView>
    <customSheetView guid="{C4E6220D-41C8-40B2-AF0A-6EEC54FEFC3B}" showPageBreaks="1" zeroValues="0" printArea="1" view="pageBreakPreview">
      <pane xSplit="2" ySplit="7" topLeftCell="C25" activePane="bottomRight" state="frozen"/>
      <selection pane="bottomRight"/>
      <pageMargins left="0" right="0" top="0" bottom="0" header="0" footer="0"/>
      <headerFooter alignWithMargins="0"/>
    </customSheetView>
    <customSheetView guid="{67812C5A-1D79-4D20-9561-724B7A740687}" showPageBreaks="1" zeroValues="0" printArea="1" view="pageBreakPreview">
      <pane xSplit="2" ySplit="7" topLeftCell="C25" activePane="bottomRight" state="frozen"/>
      <selection pane="bottomRight"/>
      <pageMargins left="0" right="0" top="0" bottom="0" header="0" footer="0"/>
      <headerFooter alignWithMargins="0"/>
    </customSheetView>
    <customSheetView guid="{C437A408-6157-48A1-8109-95F4DC2109CD}" showPageBreaks="1" zeroValues="0" printArea="1" view="pageBreakPreview">
      <pane xSplit="2" ySplit="7" topLeftCell="C25" activePane="bottomRight" state="frozen"/>
      <selection pane="bottomRight"/>
      <pageMargins left="0" right="0" top="0" bottom="0" header="0" footer="0"/>
      <headerFooter alignWithMargins="0"/>
    </customSheetView>
    <customSheetView guid="{A9FD053A-4046-4DCB-BFF9-69FBE35E214B}" showPageBreaks="1" zeroValues="0" printArea="1" view="pageBreakPreview">
      <pane xSplit="2" ySplit="7" topLeftCell="C25" activePane="bottomRight" state="frozen"/>
      <selection pane="bottomRight"/>
      <pageMargins left="0" right="0" top="0" bottom="0" header="0" footer="0"/>
      <headerFooter alignWithMargins="0"/>
    </customSheetView>
    <customSheetView guid="{8D42FC69-A302-4509-9149-10B34FBDD5FD}" showPageBreaks="1" zeroValues="0" printArea="1" view="pageBreakPreview">
      <pane xSplit="2" ySplit="7" topLeftCell="C25" activePane="bottomRight" state="frozen"/>
      <selection pane="bottomRight"/>
      <pageMargins left="0" right="0" top="0" bottom="0" header="0" footer="0"/>
      <headerFooter alignWithMargins="0"/>
    </customSheetView>
    <customSheetView guid="{ABA71FD7-2F20-4D89-9682-086673B2D428}" showPageBreaks="1" zeroValues="0" printArea="1" view="pageBreakPreview">
      <pane xSplit="2" ySplit="7" topLeftCell="C25" activePane="bottomRight" state="frozen"/>
      <selection pane="bottomRight"/>
      <pageMargins left="0" right="0" top="0" bottom="0" header="0" footer="0"/>
      <headerFooter alignWithMargins="0"/>
    </customSheetView>
    <customSheetView guid="{28B27DAA-D495-4FE0-A4B0-318BBC5296C8}" showPageBreaks="1" zeroValues="0" printArea="1" view="pageBreakPreview">
      <pane xSplit="2" ySplit="7" topLeftCell="C25" activePane="bottomRight" state="frozen"/>
      <selection pane="bottomRight"/>
      <pageMargins left="0" right="0" top="0" bottom="0" header="0" footer="0"/>
      <headerFooter alignWithMargins="0"/>
    </customSheetView>
    <customSheetView guid="{E39192D6-5293-4E96-A0BA-106405229387}" showPageBreaks="1" zeroValues="0" printArea="1" view="pageBreakPreview">
      <pane xSplit="2" ySplit="7" topLeftCell="C25" activePane="bottomRight" state="frozen"/>
      <selection pane="bottomRight"/>
      <pageMargins left="0" right="0" top="0" bottom="0" header="0" footer="0"/>
      <headerFooter alignWithMargins="0"/>
    </customSheetView>
    <customSheetView guid="{B0D27BBA-DB06-47F7-8459-5413A1184B9F}" showPageBreaks="1" zeroValues="0" printArea="1" view="pageBreakPreview">
      <pane xSplit="2" ySplit="7" topLeftCell="C25" activePane="bottomRight" state="frozen"/>
      <selection pane="bottomRight"/>
      <pageMargins left="0" right="0" top="0" bottom="0" header="0" footer="0"/>
      <headerFooter alignWithMargins="0"/>
    </customSheetView>
    <customSheetView guid="{5F692ADD-693B-4092-83D3-FB87A19A0587}" scale="80" zeroValues="0">
      <pane xSplit="2" ySplit="6" topLeftCell="C7" activePane="bottomRight" state="frozen"/>
      <selection pane="bottomRight" activeCell="F17" sqref="F17"/>
      <pageMargins left="0" right="0" top="0" bottom="0" header="0" footer="0"/>
      <headerFooter alignWithMargins="0"/>
    </customSheetView>
  </customSheetViews>
  <phoneticPr fontId="2"/>
  <pageMargins left="1.3779527559055118" right="0.39370078740157483" top="0.98425196850393704" bottom="0.59055118110236227" header="0.51181102362204722" footer="0.5118110236220472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W70"/>
  <sheetViews>
    <sheetView view="pageBreakPreview" topLeftCell="A23" zoomScaleNormal="100" zoomScaleSheetLayoutView="100" workbookViewId="0">
      <selection activeCell="AQ19" sqref="AQ19"/>
    </sheetView>
  </sheetViews>
  <sheetFormatPr defaultColWidth="9" defaultRowHeight="13" x14ac:dyDescent="0.2"/>
  <cols>
    <col min="1" max="40" width="2.453125" style="596" customWidth="1"/>
    <col min="41" max="16384" width="9" style="596"/>
  </cols>
  <sheetData>
    <row r="1" spans="1:40" s="47" customFormat="1" ht="22.5" customHeight="1" x14ac:dyDescent="0.2">
      <c r="A1" s="1107" t="s">
        <v>1062</v>
      </c>
      <c r="B1" s="1107"/>
      <c r="C1" s="1107"/>
      <c r="D1" s="1107"/>
      <c r="E1" s="1107" t="s">
        <v>1063</v>
      </c>
      <c r="F1" s="1107"/>
      <c r="G1" s="1107"/>
      <c r="H1" s="1107"/>
      <c r="I1" s="1107"/>
      <c r="J1" s="1107"/>
      <c r="K1" s="1107"/>
      <c r="L1" s="1107"/>
      <c r="M1" s="1107"/>
      <c r="N1" s="1107"/>
      <c r="O1" s="1107"/>
      <c r="P1" s="1107"/>
      <c r="Q1" s="243"/>
      <c r="R1" s="243"/>
      <c r="S1" s="243"/>
      <c r="T1" s="243"/>
      <c r="U1" s="243"/>
      <c r="V1" s="1108" t="s">
        <v>89</v>
      </c>
      <c r="W1" s="1108"/>
      <c r="X1" s="1108"/>
      <c r="Y1" s="1108"/>
      <c r="Z1" s="1108"/>
      <c r="AA1" s="1109">
        <f>総括表!H4</f>
        <v>0</v>
      </c>
      <c r="AB1" s="1109"/>
      <c r="AC1" s="1109"/>
      <c r="AD1" s="1109"/>
      <c r="AE1" s="1109"/>
      <c r="AF1" s="1109"/>
      <c r="AG1" s="1109"/>
      <c r="AH1" s="1109"/>
      <c r="AI1" s="243"/>
      <c r="AJ1" s="243"/>
      <c r="AK1" s="243"/>
      <c r="AL1" s="243"/>
      <c r="AM1" s="243"/>
      <c r="AN1" s="243"/>
    </row>
    <row r="2" spans="1:40" x14ac:dyDescent="0.2">
      <c r="A2" s="595"/>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row>
    <row r="3" spans="1:40" ht="22.5" customHeight="1" x14ac:dyDescent="0.2">
      <c r="A3" s="595"/>
      <c r="B3" s="595">
        <v>1</v>
      </c>
      <c r="C3" s="595" t="s">
        <v>1064</v>
      </c>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row>
    <row r="4" spans="1:40" x14ac:dyDescent="0.2">
      <c r="A4" s="595"/>
      <c r="B4" s="595"/>
      <c r="C4" s="1110" t="s">
        <v>1065</v>
      </c>
      <c r="D4" s="1110"/>
      <c r="E4" s="1110"/>
      <c r="F4" s="1110"/>
      <c r="G4" s="1110"/>
      <c r="H4" s="1110"/>
      <c r="I4" s="1110"/>
      <c r="J4" s="1110"/>
      <c r="K4" s="1111" t="s">
        <v>1311</v>
      </c>
      <c r="L4" s="1112"/>
      <c r="M4" s="1112"/>
      <c r="N4" s="1112"/>
      <c r="O4" s="1113"/>
      <c r="P4" s="1110"/>
      <c r="Q4" s="1111" t="s">
        <v>1066</v>
      </c>
      <c r="R4" s="1112"/>
      <c r="S4" s="1112"/>
      <c r="T4" s="1112"/>
      <c r="U4" s="1113"/>
      <c r="V4" s="1110"/>
      <c r="W4" s="1110" t="s">
        <v>733</v>
      </c>
      <c r="X4" s="1110"/>
      <c r="Y4" s="1110"/>
      <c r="Z4" s="1110"/>
      <c r="AA4" s="1110"/>
      <c r="AB4" s="1110"/>
      <c r="AC4" s="1111" t="s">
        <v>1067</v>
      </c>
      <c r="AD4" s="1112"/>
      <c r="AE4" s="1112"/>
      <c r="AF4" s="1112"/>
      <c r="AG4" s="1113"/>
      <c r="AH4" s="595"/>
      <c r="AI4" s="595"/>
      <c r="AJ4" s="595"/>
      <c r="AK4" s="595"/>
      <c r="AL4" s="595"/>
      <c r="AM4" s="595"/>
      <c r="AN4" s="595"/>
    </row>
    <row r="5" spans="1:40" x14ac:dyDescent="0.2">
      <c r="A5" s="595"/>
      <c r="B5" s="595"/>
      <c r="C5" s="1110"/>
      <c r="D5" s="1110"/>
      <c r="E5" s="1110"/>
      <c r="F5" s="1110"/>
      <c r="G5" s="1110"/>
      <c r="H5" s="1110"/>
      <c r="I5" s="1110"/>
      <c r="J5" s="1110"/>
      <c r="K5" s="1114" t="s">
        <v>1068</v>
      </c>
      <c r="L5" s="1115"/>
      <c r="M5" s="1115"/>
      <c r="N5" s="1115"/>
      <c r="O5" s="1116"/>
      <c r="P5" s="1110"/>
      <c r="Q5" s="1114" t="s">
        <v>1069</v>
      </c>
      <c r="R5" s="1115"/>
      <c r="S5" s="1115"/>
      <c r="T5" s="1115"/>
      <c r="U5" s="1116"/>
      <c r="V5" s="1110"/>
      <c r="W5" s="1110"/>
      <c r="X5" s="1110"/>
      <c r="Y5" s="1110"/>
      <c r="Z5" s="1110"/>
      <c r="AA5" s="1110"/>
      <c r="AB5" s="1110"/>
      <c r="AC5" s="1114" t="s">
        <v>1070</v>
      </c>
      <c r="AD5" s="1115"/>
      <c r="AE5" s="1115"/>
      <c r="AF5" s="1115"/>
      <c r="AG5" s="1116"/>
      <c r="AH5" s="595"/>
      <c r="AI5" s="595"/>
      <c r="AJ5" s="595"/>
      <c r="AK5" s="595"/>
      <c r="AL5" s="595"/>
      <c r="AM5" s="595"/>
      <c r="AN5" s="595"/>
    </row>
    <row r="6" spans="1:40" x14ac:dyDescent="0.2">
      <c r="A6" s="595"/>
      <c r="B6" s="595"/>
      <c r="C6" s="1110" t="s">
        <v>1071</v>
      </c>
      <c r="D6" s="1110"/>
      <c r="E6" s="1110"/>
      <c r="F6" s="1110"/>
      <c r="G6" s="1110"/>
      <c r="H6" s="1110"/>
      <c r="I6" s="1110"/>
      <c r="J6" s="1110"/>
      <c r="K6" s="1117"/>
      <c r="L6" s="1117"/>
      <c r="M6" s="1117"/>
      <c r="N6" s="1117"/>
      <c r="O6" s="1117"/>
      <c r="P6" s="464" t="s">
        <v>152</v>
      </c>
      <c r="Q6" s="1118"/>
      <c r="R6" s="1118"/>
      <c r="S6" s="1118"/>
      <c r="T6" s="1118"/>
      <c r="U6" s="1118"/>
      <c r="V6" s="464" t="s">
        <v>152</v>
      </c>
      <c r="W6" s="1119">
        <v>0.95</v>
      </c>
      <c r="X6" s="1119"/>
      <c r="Y6" s="1119"/>
      <c r="Z6" s="1119"/>
      <c r="AA6" s="1119"/>
      <c r="AB6" s="464" t="s">
        <v>153</v>
      </c>
      <c r="AC6" s="1120">
        <f>ROUND(K6*W6,)</f>
        <v>0</v>
      </c>
      <c r="AD6" s="1121"/>
      <c r="AE6" s="1121"/>
      <c r="AF6" s="1121"/>
      <c r="AG6" s="1122"/>
      <c r="AH6" s="103" t="s">
        <v>183</v>
      </c>
      <c r="AI6" s="595"/>
      <c r="AJ6" s="595"/>
      <c r="AK6" s="595"/>
      <c r="AL6" s="595"/>
      <c r="AM6" s="595"/>
      <c r="AN6" s="595"/>
    </row>
    <row r="7" spans="1:40" x14ac:dyDescent="0.2">
      <c r="A7" s="595"/>
      <c r="B7" s="595"/>
      <c r="C7" s="1110" t="s">
        <v>1072</v>
      </c>
      <c r="D7" s="1110"/>
      <c r="E7" s="1110"/>
      <c r="F7" s="1110"/>
      <c r="G7" s="1110"/>
      <c r="H7" s="1110"/>
      <c r="I7" s="1110"/>
      <c r="J7" s="1110"/>
      <c r="K7" s="1117"/>
      <c r="L7" s="1117"/>
      <c r="M7" s="1117"/>
      <c r="N7" s="1117"/>
      <c r="O7" s="1117"/>
      <c r="P7" s="464" t="s">
        <v>152</v>
      </c>
      <c r="Q7" s="1123" t="e">
        <f>R49</f>
        <v>#DIV/0!</v>
      </c>
      <c r="R7" s="1124"/>
      <c r="S7" s="1124"/>
      <c r="T7" s="1124"/>
      <c r="U7" s="1124"/>
      <c r="V7" s="464" t="s">
        <v>152</v>
      </c>
      <c r="W7" s="1119">
        <v>0.47499999999999998</v>
      </c>
      <c r="X7" s="1119"/>
      <c r="Y7" s="1119"/>
      <c r="Z7" s="1119"/>
      <c r="AA7" s="1119"/>
      <c r="AB7" s="464" t="s">
        <v>153</v>
      </c>
      <c r="AC7" s="1120" t="e">
        <f>ROUND(ROUND(K7*Q7,)*W7,)</f>
        <v>#DIV/0!</v>
      </c>
      <c r="AD7" s="1121"/>
      <c r="AE7" s="1121"/>
      <c r="AF7" s="1121"/>
      <c r="AG7" s="1122"/>
      <c r="AH7" s="103" t="s">
        <v>156</v>
      </c>
      <c r="AI7" s="595"/>
      <c r="AJ7" s="595"/>
      <c r="AK7" s="595"/>
      <c r="AL7" s="595"/>
      <c r="AM7" s="595"/>
      <c r="AN7" s="595"/>
    </row>
    <row r="8" spans="1:40" x14ac:dyDescent="0.2">
      <c r="A8" s="595"/>
      <c r="B8" s="595"/>
      <c r="C8" s="1110" t="s">
        <v>1073</v>
      </c>
      <c r="D8" s="1110"/>
      <c r="E8" s="1110"/>
      <c r="F8" s="1110"/>
      <c r="G8" s="1110"/>
      <c r="H8" s="1110"/>
      <c r="I8" s="1110"/>
      <c r="J8" s="1110"/>
      <c r="K8" s="1117"/>
      <c r="L8" s="1117"/>
      <c r="M8" s="1117"/>
      <c r="N8" s="1117"/>
      <c r="O8" s="1117"/>
      <c r="P8" s="464" t="s">
        <v>152</v>
      </c>
      <c r="Q8" s="1125" t="e">
        <f>IF((Q7+0.4)&gt;2,2,Q7+0.4)</f>
        <v>#DIV/0!</v>
      </c>
      <c r="R8" s="1125"/>
      <c r="S8" s="1125"/>
      <c r="T8" s="1125"/>
      <c r="U8" s="1125"/>
      <c r="V8" s="464" t="s">
        <v>152</v>
      </c>
      <c r="W8" s="1119">
        <v>0.47499999999999998</v>
      </c>
      <c r="X8" s="1119"/>
      <c r="Y8" s="1119"/>
      <c r="Z8" s="1119"/>
      <c r="AA8" s="1119"/>
      <c r="AB8" s="464" t="s">
        <v>153</v>
      </c>
      <c r="AC8" s="1120" t="e">
        <f>ROUND(ROUND(K8*Q8,)*W8,)</f>
        <v>#DIV/0!</v>
      </c>
      <c r="AD8" s="1121"/>
      <c r="AE8" s="1121"/>
      <c r="AF8" s="1121"/>
      <c r="AG8" s="1122"/>
      <c r="AH8" s="103" t="s">
        <v>158</v>
      </c>
      <c r="AI8" s="595"/>
      <c r="AJ8" s="595"/>
      <c r="AK8" s="595"/>
      <c r="AL8" s="595"/>
      <c r="AM8" s="595"/>
      <c r="AN8" s="595"/>
    </row>
    <row r="9" spans="1:40" x14ac:dyDescent="0.2">
      <c r="A9" s="595"/>
      <c r="B9" s="595"/>
      <c r="C9" s="1110" t="s">
        <v>1074</v>
      </c>
      <c r="D9" s="1110"/>
      <c r="E9" s="1110"/>
      <c r="F9" s="1110"/>
      <c r="G9" s="1110"/>
      <c r="H9" s="1110"/>
      <c r="I9" s="1110"/>
      <c r="J9" s="1110"/>
      <c r="K9" s="1117"/>
      <c r="L9" s="1117"/>
      <c r="M9" s="1117"/>
      <c r="N9" s="1117"/>
      <c r="O9" s="1117"/>
      <c r="P9" s="464" t="s">
        <v>152</v>
      </c>
      <c r="Q9" s="1118"/>
      <c r="R9" s="1118"/>
      <c r="S9" s="1118"/>
      <c r="T9" s="1118"/>
      <c r="U9" s="1118"/>
      <c r="V9" s="464" t="s">
        <v>152</v>
      </c>
      <c r="W9" s="1119">
        <v>0.56999999999999995</v>
      </c>
      <c r="X9" s="1119"/>
      <c r="Y9" s="1119"/>
      <c r="Z9" s="1119"/>
      <c r="AA9" s="1119"/>
      <c r="AB9" s="464" t="s">
        <v>153</v>
      </c>
      <c r="AC9" s="1120">
        <f>ROUND(K9*W9,)</f>
        <v>0</v>
      </c>
      <c r="AD9" s="1121"/>
      <c r="AE9" s="1121"/>
      <c r="AF9" s="1121"/>
      <c r="AG9" s="1122"/>
      <c r="AH9" s="103" t="s">
        <v>160</v>
      </c>
      <c r="AI9" s="595"/>
      <c r="AJ9" s="595"/>
      <c r="AK9" s="595"/>
      <c r="AL9" s="595"/>
      <c r="AM9" s="595"/>
      <c r="AN9" s="595"/>
    </row>
    <row r="10" spans="1:40" x14ac:dyDescent="0.2">
      <c r="A10" s="595"/>
      <c r="B10" s="595"/>
      <c r="C10" s="1110" t="s">
        <v>1075</v>
      </c>
      <c r="D10" s="1110"/>
      <c r="E10" s="1110"/>
      <c r="F10" s="1110"/>
      <c r="G10" s="1110"/>
      <c r="H10" s="1110"/>
      <c r="I10" s="1110"/>
      <c r="J10" s="1110"/>
      <c r="K10" s="1117"/>
      <c r="L10" s="1117"/>
      <c r="M10" s="1117"/>
      <c r="N10" s="1117"/>
      <c r="O10" s="1117"/>
      <c r="P10" s="464" t="s">
        <v>152</v>
      </c>
      <c r="Q10" s="1118"/>
      <c r="R10" s="1118"/>
      <c r="S10" s="1118"/>
      <c r="T10" s="1118"/>
      <c r="U10" s="1118"/>
      <c r="V10" s="464" t="s">
        <v>152</v>
      </c>
      <c r="W10" s="1119">
        <v>0.56999999999999995</v>
      </c>
      <c r="X10" s="1119"/>
      <c r="Y10" s="1119"/>
      <c r="Z10" s="1119"/>
      <c r="AA10" s="1119"/>
      <c r="AB10" s="464" t="s">
        <v>153</v>
      </c>
      <c r="AC10" s="1120">
        <f>ROUND(K10*W10,)</f>
        <v>0</v>
      </c>
      <c r="AD10" s="1121"/>
      <c r="AE10" s="1121"/>
      <c r="AF10" s="1121"/>
      <c r="AG10" s="1122"/>
      <c r="AH10" s="103" t="s">
        <v>162</v>
      </c>
      <c r="AI10" s="595"/>
      <c r="AJ10" s="595"/>
      <c r="AK10" s="595"/>
      <c r="AL10" s="595"/>
      <c r="AM10" s="595"/>
      <c r="AN10" s="595"/>
    </row>
    <row r="11" spans="1:40" x14ac:dyDescent="0.2">
      <c r="A11" s="595"/>
      <c r="B11" s="595"/>
      <c r="C11" s="1110" t="s">
        <v>1076</v>
      </c>
      <c r="D11" s="1110"/>
      <c r="E11" s="1110"/>
      <c r="F11" s="1110"/>
      <c r="G11" s="1110"/>
      <c r="H11" s="1110"/>
      <c r="I11" s="1110"/>
      <c r="J11" s="1110"/>
      <c r="K11" s="1117"/>
      <c r="L11" s="1117"/>
      <c r="M11" s="1117"/>
      <c r="N11" s="1117"/>
      <c r="O11" s="1117"/>
      <c r="P11" s="464" t="s">
        <v>152</v>
      </c>
      <c r="Q11" s="1118"/>
      <c r="R11" s="1118"/>
      <c r="S11" s="1118"/>
      <c r="T11" s="1118"/>
      <c r="U11" s="1118"/>
      <c r="V11" s="464" t="s">
        <v>152</v>
      </c>
      <c r="W11" s="1119">
        <v>0.56999999999999995</v>
      </c>
      <c r="X11" s="1119"/>
      <c r="Y11" s="1119"/>
      <c r="Z11" s="1119"/>
      <c r="AA11" s="1119"/>
      <c r="AB11" s="464" t="s">
        <v>153</v>
      </c>
      <c r="AC11" s="1120">
        <f>ROUND(K11*W11,)</f>
        <v>0</v>
      </c>
      <c r="AD11" s="1121"/>
      <c r="AE11" s="1121"/>
      <c r="AF11" s="1121"/>
      <c r="AG11" s="1122"/>
      <c r="AH11" s="103" t="s">
        <v>174</v>
      </c>
      <c r="AI11" s="595"/>
      <c r="AJ11" s="595"/>
      <c r="AK11" s="595"/>
      <c r="AL11" s="595"/>
      <c r="AM11" s="595"/>
      <c r="AN11" s="595"/>
    </row>
    <row r="12" spans="1:40" x14ac:dyDescent="0.2">
      <c r="A12" s="595"/>
      <c r="B12" s="595"/>
      <c r="C12" s="1110" t="s">
        <v>1077</v>
      </c>
      <c r="D12" s="1110"/>
      <c r="E12" s="1110"/>
      <c r="F12" s="1110"/>
      <c r="G12" s="1110"/>
      <c r="H12" s="1110"/>
      <c r="I12" s="1110"/>
      <c r="J12" s="1110"/>
      <c r="K12" s="1117"/>
      <c r="L12" s="1117"/>
      <c r="M12" s="1117"/>
      <c r="N12" s="1117"/>
      <c r="O12" s="1117"/>
      <c r="P12" s="464" t="s">
        <v>152</v>
      </c>
      <c r="Q12" s="1118"/>
      <c r="R12" s="1118"/>
      <c r="S12" s="1118"/>
      <c r="T12" s="1118"/>
      <c r="U12" s="1118"/>
      <c r="V12" s="464" t="s">
        <v>152</v>
      </c>
      <c r="W12" s="1119">
        <v>0.56999999999999995</v>
      </c>
      <c r="X12" s="1119"/>
      <c r="Y12" s="1119"/>
      <c r="Z12" s="1119"/>
      <c r="AA12" s="1119"/>
      <c r="AB12" s="464" t="s">
        <v>153</v>
      </c>
      <c r="AC12" s="1120">
        <f>ROUND(K12*W12,)</f>
        <v>0</v>
      </c>
      <c r="AD12" s="1121"/>
      <c r="AE12" s="1121"/>
      <c r="AF12" s="1121"/>
      <c r="AG12" s="1122"/>
      <c r="AH12" s="103" t="s">
        <v>176</v>
      </c>
      <c r="AI12" s="595"/>
      <c r="AJ12" s="595"/>
      <c r="AK12" s="595"/>
      <c r="AL12" s="595"/>
      <c r="AM12" s="595"/>
      <c r="AN12" s="595"/>
    </row>
    <row r="13" spans="1:40" ht="13.5" thickBot="1" x14ac:dyDescent="0.25">
      <c r="A13" s="595"/>
      <c r="B13" s="595"/>
      <c r="C13" s="1110" t="s">
        <v>1078</v>
      </c>
      <c r="D13" s="1110"/>
      <c r="E13" s="1110"/>
      <c r="F13" s="1110"/>
      <c r="G13" s="1110"/>
      <c r="H13" s="1110"/>
      <c r="I13" s="1110"/>
      <c r="J13" s="1110"/>
      <c r="K13" s="1117"/>
      <c r="L13" s="1117"/>
      <c r="M13" s="1117"/>
      <c r="N13" s="1117"/>
      <c r="O13" s="1117"/>
      <c r="P13" s="464" t="s">
        <v>152</v>
      </c>
      <c r="Q13" s="1118"/>
      <c r="R13" s="1118"/>
      <c r="S13" s="1118"/>
      <c r="T13" s="1118"/>
      <c r="U13" s="1118"/>
      <c r="V13" s="464" t="s">
        <v>152</v>
      </c>
      <c r="W13" s="1127">
        <v>0.56999999999999995</v>
      </c>
      <c r="X13" s="1127"/>
      <c r="Y13" s="1127"/>
      <c r="Z13" s="1127"/>
      <c r="AA13" s="1127"/>
      <c r="AB13" s="464" t="s">
        <v>153</v>
      </c>
      <c r="AC13" s="1128">
        <f>ROUND(K13*W13,)</f>
        <v>0</v>
      </c>
      <c r="AD13" s="1129"/>
      <c r="AE13" s="1129"/>
      <c r="AF13" s="1129"/>
      <c r="AG13" s="1130"/>
      <c r="AH13" s="103" t="s">
        <v>314</v>
      </c>
      <c r="AI13" s="595"/>
      <c r="AJ13" s="595"/>
      <c r="AK13" s="595"/>
      <c r="AL13" s="595"/>
      <c r="AM13" s="595"/>
      <c r="AN13" s="595"/>
    </row>
    <row r="14" spans="1:40" x14ac:dyDescent="0.2">
      <c r="A14" s="595"/>
      <c r="B14" s="595"/>
      <c r="C14" s="635"/>
      <c r="D14" s="635"/>
      <c r="E14" s="635"/>
      <c r="F14" s="635"/>
      <c r="G14" s="635"/>
      <c r="H14" s="635"/>
      <c r="I14" s="635"/>
      <c r="J14" s="635"/>
      <c r="K14" s="635"/>
      <c r="L14" s="635"/>
      <c r="M14" s="635"/>
      <c r="N14" s="635"/>
      <c r="O14" s="635"/>
      <c r="P14" s="635"/>
      <c r="Q14" s="635"/>
      <c r="R14" s="635"/>
      <c r="S14" s="635"/>
      <c r="T14" s="635"/>
      <c r="U14" s="635"/>
      <c r="V14" s="635"/>
      <c r="W14" s="1131" t="s">
        <v>1079</v>
      </c>
      <c r="X14" s="1132"/>
      <c r="Y14" s="1132"/>
      <c r="Z14" s="1132"/>
      <c r="AA14" s="1132"/>
      <c r="AB14" s="1133"/>
      <c r="AC14" s="1137"/>
      <c r="AD14" s="1132"/>
      <c r="AE14" s="1132"/>
      <c r="AF14" s="1132"/>
      <c r="AG14" s="1133"/>
      <c r="AH14" s="103"/>
      <c r="AI14" s="595"/>
      <c r="AJ14" s="595"/>
      <c r="AK14" s="595"/>
      <c r="AL14" s="595"/>
      <c r="AM14" s="595"/>
      <c r="AN14" s="595"/>
    </row>
    <row r="15" spans="1:40" ht="13.5" thickBot="1" x14ac:dyDescent="0.25">
      <c r="A15" s="595"/>
      <c r="B15" s="595"/>
      <c r="C15" s="635"/>
      <c r="D15" s="635"/>
      <c r="E15" s="635"/>
      <c r="F15" s="635"/>
      <c r="G15" s="635"/>
      <c r="H15" s="635"/>
      <c r="I15" s="635"/>
      <c r="J15" s="635"/>
      <c r="K15" s="635"/>
      <c r="L15" s="635"/>
      <c r="M15" s="635"/>
      <c r="N15" s="635"/>
      <c r="O15" s="635"/>
      <c r="P15" s="635"/>
      <c r="Q15" s="635"/>
      <c r="R15" s="635"/>
      <c r="S15" s="635"/>
      <c r="T15" s="635"/>
      <c r="U15" s="635"/>
      <c r="V15" s="635"/>
      <c r="W15" s="1134"/>
      <c r="X15" s="1135"/>
      <c r="Y15" s="1135"/>
      <c r="Z15" s="1135"/>
      <c r="AA15" s="1135"/>
      <c r="AB15" s="1136"/>
      <c r="AC15" s="1138" t="e">
        <f>SUM(AC6:AG13)</f>
        <v>#DIV/0!</v>
      </c>
      <c r="AD15" s="1139"/>
      <c r="AE15" s="1139"/>
      <c r="AF15" s="1139"/>
      <c r="AG15" s="1140"/>
      <c r="AH15" s="103" t="s">
        <v>56</v>
      </c>
      <c r="AI15" s="595"/>
      <c r="AJ15" s="595"/>
      <c r="AK15" s="595"/>
      <c r="AL15" s="595"/>
      <c r="AM15" s="595"/>
      <c r="AN15" s="595"/>
    </row>
    <row r="16" spans="1:40" x14ac:dyDescent="0.2">
      <c r="A16" s="595"/>
      <c r="B16" s="595"/>
      <c r="C16" s="595"/>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c r="AN16" s="595"/>
    </row>
    <row r="17" spans="1:40" x14ac:dyDescent="0.2">
      <c r="A17" s="595" t="s">
        <v>1080</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5"/>
    </row>
    <row r="18" spans="1:40" x14ac:dyDescent="0.2">
      <c r="A18" s="595" t="s">
        <v>1081</v>
      </c>
      <c r="B18" s="595"/>
      <c r="C18" s="595"/>
      <c r="D18" s="595"/>
      <c r="E18" s="595"/>
      <c r="F18" s="595"/>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95"/>
      <c r="AK18" s="595"/>
      <c r="AL18" s="595"/>
      <c r="AM18" s="595"/>
      <c r="AN18" s="595"/>
    </row>
    <row r="19" spans="1:40" x14ac:dyDescent="0.2">
      <c r="A19" s="595"/>
      <c r="B19" s="595"/>
      <c r="C19" s="595"/>
      <c r="D19" s="595" t="s">
        <v>1082</v>
      </c>
      <c r="E19" s="595"/>
      <c r="F19" s="595"/>
      <c r="G19" s="595"/>
      <c r="H19" s="595"/>
      <c r="I19" s="595"/>
      <c r="J19" s="595"/>
      <c r="K19" s="595" t="s">
        <v>1083</v>
      </c>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c r="AL19" s="595"/>
      <c r="AM19" s="595"/>
      <c r="AN19" s="595"/>
    </row>
    <row r="20" spans="1:40" x14ac:dyDescent="0.2">
      <c r="A20" s="595"/>
      <c r="B20" s="595"/>
      <c r="C20" s="595"/>
      <c r="D20" s="244" t="s">
        <v>1312</v>
      </c>
      <c r="E20" s="595"/>
      <c r="F20" s="595"/>
      <c r="G20" s="595"/>
      <c r="H20" s="595"/>
      <c r="I20" s="595"/>
      <c r="J20" s="595"/>
      <c r="K20" s="244" t="s">
        <v>1312</v>
      </c>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5"/>
    </row>
    <row r="21" spans="1:40" x14ac:dyDescent="0.2">
      <c r="A21" s="595"/>
      <c r="B21" s="595"/>
      <c r="C21" s="634"/>
      <c r="D21" s="1103"/>
      <c r="E21" s="1103"/>
      <c r="F21" s="1103"/>
      <c r="G21" s="1103"/>
      <c r="H21" s="1103"/>
      <c r="I21" s="1103"/>
      <c r="J21" s="634" t="s">
        <v>109</v>
      </c>
      <c r="K21" s="1103"/>
      <c r="L21" s="1103"/>
      <c r="M21" s="1103"/>
      <c r="N21" s="1103"/>
      <c r="O21" s="1103"/>
      <c r="P21" s="1103"/>
      <c r="Q21" s="634"/>
      <c r="R21" s="697" t="s">
        <v>964</v>
      </c>
      <c r="S21" s="697"/>
      <c r="T21" s="697"/>
      <c r="U21" s="697"/>
      <c r="V21" s="697"/>
      <c r="W21" s="1147" t="e">
        <f>ROUND(ROUND((D21+K21)/K22,3)*100000,)</f>
        <v>#DIV/0!</v>
      </c>
      <c r="X21" s="1147"/>
      <c r="Y21" s="1147"/>
      <c r="Z21" s="1147"/>
      <c r="AA21" s="725" t="s">
        <v>1084</v>
      </c>
      <c r="AB21" s="725"/>
      <c r="AC21" s="725"/>
      <c r="AD21" s="725"/>
      <c r="AE21" s="725"/>
      <c r="AF21" s="725"/>
      <c r="AG21" s="595"/>
      <c r="AH21" s="595"/>
      <c r="AI21" s="595"/>
      <c r="AJ21" s="595"/>
      <c r="AK21" s="595"/>
      <c r="AL21" s="595"/>
      <c r="AM21" s="595"/>
      <c r="AN21" s="595"/>
    </row>
    <row r="22" spans="1:40" x14ac:dyDescent="0.2">
      <c r="A22" s="595"/>
      <c r="B22" s="595"/>
      <c r="C22" s="595"/>
      <c r="D22" s="595" t="s">
        <v>1085</v>
      </c>
      <c r="E22" s="595"/>
      <c r="F22" s="595"/>
      <c r="G22" s="636"/>
      <c r="H22" s="595"/>
      <c r="I22" s="595"/>
      <c r="J22" s="595"/>
      <c r="K22" s="1126">
        <f>財政力附表!P93</f>
        <v>0</v>
      </c>
      <c r="L22" s="1126"/>
      <c r="M22" s="1126"/>
      <c r="N22" s="1126"/>
      <c r="O22" s="1126"/>
      <c r="P22" s="1126"/>
      <c r="Q22" s="595"/>
      <c r="R22" s="697"/>
      <c r="S22" s="697"/>
      <c r="T22" s="697"/>
      <c r="U22" s="697"/>
      <c r="V22" s="697"/>
      <c r="W22" s="1148"/>
      <c r="X22" s="1148"/>
      <c r="Y22" s="1148"/>
      <c r="Z22" s="1148"/>
      <c r="AA22" s="725"/>
      <c r="AB22" s="725"/>
      <c r="AC22" s="725"/>
      <c r="AD22" s="725"/>
      <c r="AE22" s="725"/>
      <c r="AF22" s="725"/>
      <c r="AG22" s="595"/>
      <c r="AH22" s="595"/>
      <c r="AI22" s="595"/>
      <c r="AJ22" s="595"/>
      <c r="AK22" s="595"/>
      <c r="AL22" s="595"/>
      <c r="AM22" s="595"/>
      <c r="AN22" s="595"/>
    </row>
    <row r="23" spans="1:40" x14ac:dyDescent="0.2">
      <c r="A23" s="595"/>
      <c r="B23" s="595"/>
      <c r="C23" s="697" t="s">
        <v>1086</v>
      </c>
      <c r="D23" s="697"/>
      <c r="E23" s="697"/>
      <c r="F23" s="697"/>
      <c r="G23" s="697"/>
      <c r="H23" s="697"/>
      <c r="I23" s="697"/>
      <c r="J23" s="697"/>
      <c r="K23" s="595"/>
      <c r="L23" s="595"/>
      <c r="M23" s="595"/>
      <c r="N23" s="595"/>
      <c r="O23" s="595"/>
      <c r="P23" s="595"/>
      <c r="Q23" s="595"/>
      <c r="R23" s="595"/>
      <c r="S23" s="595"/>
      <c r="T23" s="595"/>
      <c r="U23" s="595"/>
      <c r="V23" s="595"/>
      <c r="W23" s="595" t="s">
        <v>1087</v>
      </c>
      <c r="X23" s="595"/>
      <c r="Y23" s="595"/>
      <c r="Z23" s="595"/>
      <c r="AA23" s="595"/>
      <c r="AB23" s="595"/>
      <c r="AC23" s="595"/>
      <c r="AD23" s="595"/>
      <c r="AE23" s="595"/>
      <c r="AF23" s="595"/>
      <c r="AG23" s="595"/>
      <c r="AH23" s="595"/>
      <c r="AI23" s="595"/>
      <c r="AJ23" s="595"/>
      <c r="AK23" s="595"/>
      <c r="AL23" s="595"/>
      <c r="AM23" s="595"/>
      <c r="AN23" s="595"/>
    </row>
    <row r="24" spans="1:40" x14ac:dyDescent="0.2">
      <c r="A24" s="595"/>
      <c r="B24" s="595"/>
      <c r="C24" s="607"/>
      <c r="D24" s="607"/>
      <c r="E24" s="607"/>
      <c r="F24" s="607"/>
      <c r="G24" s="606"/>
      <c r="H24" s="609"/>
      <c r="I24" s="609"/>
      <c r="J24" s="609"/>
      <c r="K24" s="609"/>
      <c r="L24" s="606"/>
      <c r="M24" s="610"/>
      <c r="N24" s="610"/>
      <c r="O24" s="610"/>
      <c r="P24" s="610"/>
      <c r="Q24" s="606"/>
      <c r="R24" s="610"/>
      <c r="S24" s="610"/>
      <c r="T24" s="610"/>
      <c r="U24" s="610"/>
      <c r="V24" s="595"/>
      <c r="W24" s="595"/>
      <c r="X24" s="598"/>
      <c r="Y24" s="592"/>
      <c r="Z24" s="592"/>
      <c r="AA24" s="592"/>
      <c r="AB24" s="592"/>
      <c r="AC24" s="592"/>
      <c r="AD24" s="592"/>
      <c r="AE24" s="592"/>
      <c r="AF24" s="592"/>
      <c r="AG24" s="592"/>
      <c r="AH24" s="592"/>
      <c r="AI24" s="592"/>
      <c r="AJ24" s="592"/>
      <c r="AK24" s="592"/>
      <c r="AL24" s="595"/>
      <c r="AM24" s="595"/>
      <c r="AN24" s="595"/>
    </row>
    <row r="25" spans="1:40" x14ac:dyDescent="0.2">
      <c r="A25" s="595"/>
      <c r="B25" s="595"/>
      <c r="C25" s="595"/>
      <c r="D25" s="607"/>
      <c r="E25" s="607" t="s">
        <v>111</v>
      </c>
      <c r="F25" s="607"/>
      <c r="G25" s="606"/>
      <c r="H25" s="609"/>
      <c r="I25" s="609"/>
      <c r="J25" s="609"/>
      <c r="K25" s="609"/>
      <c r="L25" s="606"/>
      <c r="M25" s="610"/>
      <c r="N25" s="610"/>
      <c r="O25" s="610"/>
      <c r="P25" s="610"/>
      <c r="Q25" s="606"/>
      <c r="R25" s="610"/>
      <c r="S25" s="610"/>
      <c r="T25" s="610"/>
      <c r="U25" s="610"/>
      <c r="V25" s="595"/>
      <c r="W25" s="595"/>
      <c r="X25" s="598"/>
      <c r="Y25" s="592"/>
      <c r="Z25" s="592"/>
      <c r="AA25" s="592"/>
      <c r="AB25" s="592"/>
      <c r="AC25" s="592"/>
      <c r="AD25" s="592"/>
      <c r="AE25" s="592"/>
      <c r="AF25" s="592"/>
      <c r="AG25" s="592"/>
      <c r="AH25" s="592"/>
      <c r="AI25" s="592"/>
      <c r="AJ25" s="592"/>
      <c r="AK25" s="592"/>
      <c r="AL25" s="595"/>
      <c r="AM25" s="595"/>
      <c r="AN25" s="595"/>
    </row>
    <row r="26" spans="1:40" x14ac:dyDescent="0.2">
      <c r="A26" s="595"/>
      <c r="B26" s="595"/>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row>
    <row r="27" spans="1:40" ht="13.5" thickBot="1" x14ac:dyDescent="0.25">
      <c r="A27" s="595" t="s">
        <v>1088</v>
      </c>
      <c r="B27" s="595"/>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row>
    <row r="28" spans="1:40" ht="13.5" customHeight="1" x14ac:dyDescent="0.2">
      <c r="A28" s="595"/>
      <c r="B28" s="595"/>
      <c r="C28" s="1141" t="s">
        <v>1089</v>
      </c>
      <c r="D28" s="706"/>
      <c r="E28" s="706"/>
      <c r="F28" s="706"/>
      <c r="G28" s="706"/>
      <c r="H28" s="706"/>
      <c r="I28" s="706"/>
      <c r="J28" s="706"/>
      <c r="K28" s="1143"/>
      <c r="L28" s="1143"/>
      <c r="M28" s="1144"/>
      <c r="N28" s="1145" t="s">
        <v>1090</v>
      </c>
      <c r="O28" s="1146"/>
      <c r="P28" s="1146"/>
      <c r="Q28" s="1145" t="s">
        <v>1091</v>
      </c>
      <c r="R28" s="1146"/>
      <c r="S28" s="1146"/>
      <c r="T28" s="1146"/>
      <c r="U28" s="1145" t="s">
        <v>1092</v>
      </c>
      <c r="V28" s="1146"/>
      <c r="W28" s="1146"/>
      <c r="X28" s="1145" t="s">
        <v>1093</v>
      </c>
      <c r="Y28" s="1146"/>
      <c r="Z28" s="1146"/>
      <c r="AA28" s="1146"/>
      <c r="AB28" s="1149"/>
      <c r="AC28" s="1150" t="s">
        <v>1094</v>
      </c>
      <c r="AD28" s="1151"/>
      <c r="AE28" s="1151"/>
      <c r="AF28" s="1151"/>
      <c r="AG28" s="1151"/>
      <c r="AH28" s="1152"/>
      <c r="AI28" s="595"/>
      <c r="AJ28" s="595"/>
      <c r="AK28" s="595"/>
      <c r="AL28" s="595"/>
      <c r="AM28" s="595"/>
      <c r="AN28" s="595"/>
    </row>
    <row r="29" spans="1:40" x14ac:dyDescent="0.2">
      <c r="A29" s="595"/>
      <c r="B29" s="595"/>
      <c r="C29" s="1142"/>
      <c r="D29" s="1101"/>
      <c r="E29" s="1101"/>
      <c r="F29" s="1101"/>
      <c r="G29" s="1101"/>
      <c r="H29" s="1101"/>
      <c r="I29" s="1101"/>
      <c r="J29" s="1101"/>
      <c r="K29" s="1149" t="s">
        <v>1095</v>
      </c>
      <c r="L29" s="1143"/>
      <c r="M29" s="1144"/>
      <c r="N29" s="1146"/>
      <c r="O29" s="1146"/>
      <c r="P29" s="1146"/>
      <c r="Q29" s="1146"/>
      <c r="R29" s="1146"/>
      <c r="S29" s="1146"/>
      <c r="T29" s="1146"/>
      <c r="U29" s="1146"/>
      <c r="V29" s="1146"/>
      <c r="W29" s="1146"/>
      <c r="X29" s="1146"/>
      <c r="Y29" s="1146"/>
      <c r="Z29" s="1146"/>
      <c r="AA29" s="1146"/>
      <c r="AB29" s="1149"/>
      <c r="AC29" s="1153"/>
      <c r="AD29" s="1146"/>
      <c r="AE29" s="1146"/>
      <c r="AF29" s="1146"/>
      <c r="AG29" s="1146"/>
      <c r="AH29" s="1154"/>
      <c r="AI29" s="595"/>
      <c r="AJ29" s="595"/>
      <c r="AK29" s="595"/>
      <c r="AL29" s="595"/>
      <c r="AM29" s="595"/>
      <c r="AN29" s="595"/>
    </row>
    <row r="30" spans="1:40" x14ac:dyDescent="0.2">
      <c r="A30" s="595"/>
      <c r="B30" s="595"/>
      <c r="C30" s="1155" t="s">
        <v>1096</v>
      </c>
      <c r="D30" s="1155"/>
      <c r="E30" s="1155"/>
      <c r="F30" s="1155"/>
      <c r="G30" s="1155"/>
      <c r="H30" s="1155"/>
      <c r="I30" s="1155"/>
      <c r="J30" s="1155"/>
      <c r="K30" s="1156"/>
      <c r="L30" s="1157"/>
      <c r="M30" s="1157"/>
      <c r="N30" s="1158"/>
      <c r="O30" s="1158"/>
      <c r="P30" s="1158"/>
      <c r="Q30" s="1159"/>
      <c r="R30" s="1159"/>
      <c r="S30" s="1159"/>
      <c r="T30" s="1159"/>
      <c r="U30" s="1158"/>
      <c r="V30" s="1158"/>
      <c r="W30" s="1158"/>
      <c r="X30" s="1159"/>
      <c r="Y30" s="1159"/>
      <c r="Z30" s="1159"/>
      <c r="AA30" s="1159"/>
      <c r="AB30" s="1160"/>
      <c r="AC30" s="1161">
        <v>1</v>
      </c>
      <c r="AD30" s="1162"/>
      <c r="AE30" s="1162"/>
      <c r="AF30" s="1162"/>
      <c r="AG30" s="1162"/>
      <c r="AH30" s="1163"/>
      <c r="AI30" s="595"/>
      <c r="AJ30" s="595"/>
      <c r="AK30" s="595"/>
      <c r="AL30" s="595"/>
      <c r="AM30" s="595"/>
      <c r="AN30" s="595"/>
    </row>
    <row r="31" spans="1:40" x14ac:dyDescent="0.2">
      <c r="A31" s="595"/>
      <c r="B31" s="595"/>
      <c r="C31" s="1164" t="s">
        <v>1097</v>
      </c>
      <c r="D31" s="1164"/>
      <c r="E31" s="1164"/>
      <c r="F31" s="1164"/>
      <c r="G31" s="1164"/>
      <c r="H31" s="1164"/>
      <c r="I31" s="1164"/>
      <c r="J31" s="1164"/>
      <c r="K31" s="1156"/>
      <c r="L31" s="1157"/>
      <c r="M31" s="1157"/>
      <c r="N31" s="1165">
        <v>1.03</v>
      </c>
      <c r="O31" s="1165"/>
      <c r="P31" s="1165"/>
      <c r="Q31" s="1165">
        <f t="shared" ref="Q31:Q44" si="0">K31*N31</f>
        <v>0</v>
      </c>
      <c r="R31" s="1165"/>
      <c r="S31" s="1165"/>
      <c r="T31" s="1165"/>
      <c r="U31" s="1166">
        <v>3</v>
      </c>
      <c r="V31" s="1166"/>
      <c r="W31" s="1166"/>
      <c r="X31" s="1165">
        <f t="shared" ref="X31:X44" si="1">Q31-U31</f>
        <v>-3</v>
      </c>
      <c r="Y31" s="1167"/>
      <c r="Z31" s="1167"/>
      <c r="AA31" s="1167"/>
      <c r="AB31" s="1168"/>
      <c r="AC31" s="1161" t="e">
        <f t="shared" ref="AC31:AC44" si="2">ROUND(X31/K31,3)</f>
        <v>#DIV/0!</v>
      </c>
      <c r="AD31" s="1162"/>
      <c r="AE31" s="1162"/>
      <c r="AF31" s="1162"/>
      <c r="AG31" s="1162"/>
      <c r="AH31" s="1163"/>
      <c r="AI31" s="595"/>
      <c r="AJ31" s="595"/>
      <c r="AK31" s="595"/>
      <c r="AL31" s="595"/>
      <c r="AM31" s="595"/>
      <c r="AN31" s="595"/>
    </row>
    <row r="32" spans="1:40" x14ac:dyDescent="0.2">
      <c r="A32" s="595"/>
      <c r="B32" s="595"/>
      <c r="C32" s="1164" t="s">
        <v>1098</v>
      </c>
      <c r="D32" s="1164"/>
      <c r="E32" s="1164"/>
      <c r="F32" s="1164"/>
      <c r="G32" s="1164"/>
      <c r="H32" s="1164"/>
      <c r="I32" s="1164"/>
      <c r="J32" s="1164"/>
      <c r="K32" s="1156"/>
      <c r="L32" s="1157"/>
      <c r="M32" s="1157"/>
      <c r="N32" s="1165">
        <v>1.1000000000000001</v>
      </c>
      <c r="O32" s="1165"/>
      <c r="P32" s="1165"/>
      <c r="Q32" s="1165">
        <f t="shared" si="0"/>
        <v>0</v>
      </c>
      <c r="R32" s="1165"/>
      <c r="S32" s="1165"/>
      <c r="T32" s="1165"/>
      <c r="U32" s="1166">
        <v>17</v>
      </c>
      <c r="V32" s="1166"/>
      <c r="W32" s="1166"/>
      <c r="X32" s="1165">
        <f t="shared" si="1"/>
        <v>-17</v>
      </c>
      <c r="Y32" s="1167"/>
      <c r="Z32" s="1167"/>
      <c r="AA32" s="1167"/>
      <c r="AB32" s="1168"/>
      <c r="AC32" s="1161" t="e">
        <f t="shared" si="2"/>
        <v>#DIV/0!</v>
      </c>
      <c r="AD32" s="1162"/>
      <c r="AE32" s="1162"/>
      <c r="AF32" s="1162"/>
      <c r="AG32" s="1162"/>
      <c r="AH32" s="1163"/>
      <c r="AI32" s="595"/>
      <c r="AJ32" s="595"/>
      <c r="AK32" s="595"/>
      <c r="AL32" s="595"/>
      <c r="AM32" s="595"/>
      <c r="AN32" s="595"/>
    </row>
    <row r="33" spans="1:43" x14ac:dyDescent="0.2">
      <c r="A33" s="595"/>
      <c r="B33" s="595"/>
      <c r="C33" s="1164" t="s">
        <v>1099</v>
      </c>
      <c r="D33" s="1164"/>
      <c r="E33" s="1164"/>
      <c r="F33" s="1164"/>
      <c r="G33" s="1164"/>
      <c r="H33" s="1164"/>
      <c r="I33" s="1164"/>
      <c r="J33" s="1164"/>
      <c r="K33" s="1156"/>
      <c r="L33" s="1157"/>
      <c r="M33" s="1157"/>
      <c r="N33" s="1165">
        <v>1.1499999999999999</v>
      </c>
      <c r="O33" s="1165"/>
      <c r="P33" s="1165"/>
      <c r="Q33" s="1165">
        <f t="shared" si="0"/>
        <v>0</v>
      </c>
      <c r="R33" s="1165"/>
      <c r="S33" s="1165"/>
      <c r="T33" s="1165"/>
      <c r="U33" s="1166">
        <v>32</v>
      </c>
      <c r="V33" s="1166"/>
      <c r="W33" s="1166"/>
      <c r="X33" s="1165">
        <f t="shared" si="1"/>
        <v>-32</v>
      </c>
      <c r="Y33" s="1167"/>
      <c r="Z33" s="1167"/>
      <c r="AA33" s="1167"/>
      <c r="AB33" s="1168"/>
      <c r="AC33" s="1161" t="e">
        <f t="shared" si="2"/>
        <v>#DIV/0!</v>
      </c>
      <c r="AD33" s="1162"/>
      <c r="AE33" s="1162"/>
      <c r="AF33" s="1162"/>
      <c r="AG33" s="1162"/>
      <c r="AH33" s="1163"/>
      <c r="AI33" s="595"/>
      <c r="AJ33" s="595"/>
      <c r="AK33" s="595"/>
      <c r="AL33" s="595"/>
      <c r="AM33" s="595"/>
      <c r="AN33" s="595"/>
    </row>
    <row r="34" spans="1:43" x14ac:dyDescent="0.2">
      <c r="A34" s="595"/>
      <c r="B34" s="595"/>
      <c r="C34" s="1164" t="s">
        <v>1100</v>
      </c>
      <c r="D34" s="1164"/>
      <c r="E34" s="1164"/>
      <c r="F34" s="1164"/>
      <c r="G34" s="1164"/>
      <c r="H34" s="1164"/>
      <c r="I34" s="1164"/>
      <c r="J34" s="1164"/>
      <c r="K34" s="1156"/>
      <c r="L34" s="1157"/>
      <c r="M34" s="1157"/>
      <c r="N34" s="1165">
        <v>1.2</v>
      </c>
      <c r="O34" s="1165"/>
      <c r="P34" s="1165"/>
      <c r="Q34" s="1165">
        <f t="shared" si="0"/>
        <v>0</v>
      </c>
      <c r="R34" s="1165"/>
      <c r="S34" s="1165"/>
      <c r="T34" s="1165"/>
      <c r="U34" s="1166">
        <v>52</v>
      </c>
      <c r="V34" s="1166"/>
      <c r="W34" s="1166"/>
      <c r="X34" s="1165">
        <f t="shared" si="1"/>
        <v>-52</v>
      </c>
      <c r="Y34" s="1167"/>
      <c r="Z34" s="1167"/>
      <c r="AA34" s="1167"/>
      <c r="AB34" s="1168"/>
      <c r="AC34" s="1161" t="e">
        <f t="shared" si="2"/>
        <v>#DIV/0!</v>
      </c>
      <c r="AD34" s="1162"/>
      <c r="AE34" s="1162"/>
      <c r="AF34" s="1162"/>
      <c r="AG34" s="1162"/>
      <c r="AH34" s="1163"/>
      <c r="AI34" s="595"/>
      <c r="AJ34" s="595"/>
      <c r="AK34" s="595"/>
      <c r="AL34" s="595"/>
      <c r="AM34" s="595"/>
      <c r="AN34" s="595"/>
    </row>
    <row r="35" spans="1:43" x14ac:dyDescent="0.2">
      <c r="A35" s="595"/>
      <c r="B35" s="595"/>
      <c r="C35" s="1164" t="s">
        <v>1101</v>
      </c>
      <c r="D35" s="1164"/>
      <c r="E35" s="1164"/>
      <c r="F35" s="1164"/>
      <c r="G35" s="1164"/>
      <c r="H35" s="1164"/>
      <c r="I35" s="1164"/>
      <c r="J35" s="1164"/>
      <c r="K35" s="1156"/>
      <c r="L35" s="1157"/>
      <c r="M35" s="1157"/>
      <c r="N35" s="1165">
        <v>1.29</v>
      </c>
      <c r="O35" s="1165"/>
      <c r="P35" s="1165"/>
      <c r="Q35" s="1165">
        <f t="shared" si="0"/>
        <v>0</v>
      </c>
      <c r="R35" s="1165"/>
      <c r="S35" s="1165"/>
      <c r="T35" s="1165"/>
      <c r="U35" s="1166">
        <v>97</v>
      </c>
      <c r="V35" s="1166"/>
      <c r="W35" s="1166"/>
      <c r="X35" s="1165">
        <f t="shared" si="1"/>
        <v>-97</v>
      </c>
      <c r="Y35" s="1167"/>
      <c r="Z35" s="1167"/>
      <c r="AA35" s="1167"/>
      <c r="AB35" s="1168"/>
      <c r="AC35" s="1161" t="e">
        <f t="shared" si="2"/>
        <v>#DIV/0!</v>
      </c>
      <c r="AD35" s="1162"/>
      <c r="AE35" s="1162"/>
      <c r="AF35" s="1162"/>
      <c r="AG35" s="1162"/>
      <c r="AH35" s="1163"/>
      <c r="AI35" s="595"/>
      <c r="AJ35" s="595"/>
      <c r="AK35" s="595"/>
      <c r="AL35" s="595"/>
      <c r="AM35" s="595"/>
      <c r="AN35" s="595"/>
    </row>
    <row r="36" spans="1:43" x14ac:dyDescent="0.2">
      <c r="A36" s="595"/>
      <c r="B36" s="595"/>
      <c r="C36" s="1164" t="s">
        <v>1102</v>
      </c>
      <c r="D36" s="1164"/>
      <c r="E36" s="1164"/>
      <c r="F36" s="1164"/>
      <c r="G36" s="1164"/>
      <c r="H36" s="1164"/>
      <c r="I36" s="1164"/>
      <c r="J36" s="1164"/>
      <c r="K36" s="1156"/>
      <c r="L36" s="1157"/>
      <c r="M36" s="1157"/>
      <c r="N36" s="1165">
        <v>1.41</v>
      </c>
      <c r="O36" s="1165"/>
      <c r="P36" s="1165"/>
      <c r="Q36" s="1165">
        <f t="shared" si="0"/>
        <v>0</v>
      </c>
      <c r="R36" s="1165"/>
      <c r="S36" s="1165"/>
      <c r="T36" s="1165"/>
      <c r="U36" s="1166">
        <v>181</v>
      </c>
      <c r="V36" s="1166"/>
      <c r="W36" s="1166"/>
      <c r="X36" s="1165">
        <f t="shared" si="1"/>
        <v>-181</v>
      </c>
      <c r="Y36" s="1167"/>
      <c r="Z36" s="1167"/>
      <c r="AA36" s="1167"/>
      <c r="AB36" s="1168"/>
      <c r="AC36" s="1161" t="e">
        <f t="shared" si="2"/>
        <v>#DIV/0!</v>
      </c>
      <c r="AD36" s="1162"/>
      <c r="AE36" s="1162"/>
      <c r="AF36" s="1162"/>
      <c r="AG36" s="1162"/>
      <c r="AH36" s="1163"/>
      <c r="AI36" s="595"/>
      <c r="AJ36" s="595"/>
      <c r="AK36" s="595"/>
      <c r="AL36" s="595"/>
      <c r="AM36" s="595"/>
      <c r="AN36" s="595"/>
    </row>
    <row r="37" spans="1:43" x14ac:dyDescent="0.2">
      <c r="A37" s="595"/>
      <c r="B37" s="595"/>
      <c r="C37" s="1164" t="s">
        <v>1103</v>
      </c>
      <c r="D37" s="1164"/>
      <c r="E37" s="1164"/>
      <c r="F37" s="1164"/>
      <c r="G37" s="1164"/>
      <c r="H37" s="1164"/>
      <c r="I37" s="1164"/>
      <c r="J37" s="1164"/>
      <c r="K37" s="1156"/>
      <c r="L37" s="1157"/>
      <c r="M37" s="1157"/>
      <c r="N37" s="1165">
        <v>1.58</v>
      </c>
      <c r="O37" s="1165"/>
      <c r="P37" s="1165"/>
      <c r="Q37" s="1165">
        <f t="shared" si="0"/>
        <v>0</v>
      </c>
      <c r="R37" s="1165"/>
      <c r="S37" s="1165"/>
      <c r="T37" s="1165"/>
      <c r="U37" s="1166">
        <v>351</v>
      </c>
      <c r="V37" s="1166"/>
      <c r="W37" s="1166"/>
      <c r="X37" s="1165">
        <f t="shared" si="1"/>
        <v>-351</v>
      </c>
      <c r="Y37" s="1167"/>
      <c r="Z37" s="1167"/>
      <c r="AA37" s="1167"/>
      <c r="AB37" s="1168"/>
      <c r="AC37" s="1161" t="e">
        <f t="shared" si="2"/>
        <v>#DIV/0!</v>
      </c>
      <c r="AD37" s="1162"/>
      <c r="AE37" s="1162"/>
      <c r="AF37" s="1162"/>
      <c r="AG37" s="1162"/>
      <c r="AH37" s="1163"/>
      <c r="AI37" s="595"/>
      <c r="AJ37" s="595"/>
      <c r="AK37" s="595"/>
      <c r="AL37" s="595"/>
      <c r="AM37" s="595"/>
      <c r="AN37" s="595"/>
    </row>
    <row r="38" spans="1:43" x14ac:dyDescent="0.2">
      <c r="A38" s="595"/>
      <c r="B38" s="595"/>
      <c r="C38" s="1164" t="s">
        <v>1104</v>
      </c>
      <c r="D38" s="1164"/>
      <c r="E38" s="1164"/>
      <c r="F38" s="1164"/>
      <c r="G38" s="1164"/>
      <c r="H38" s="1164"/>
      <c r="I38" s="1164"/>
      <c r="J38" s="1164"/>
      <c r="K38" s="1156"/>
      <c r="L38" s="1157"/>
      <c r="M38" s="1157"/>
      <c r="N38" s="1165">
        <v>1.76</v>
      </c>
      <c r="O38" s="1165"/>
      <c r="P38" s="1165"/>
      <c r="Q38" s="1165">
        <f t="shared" si="0"/>
        <v>0</v>
      </c>
      <c r="R38" s="1165"/>
      <c r="S38" s="1165"/>
      <c r="T38" s="1165"/>
      <c r="U38" s="1166">
        <v>621</v>
      </c>
      <c r="V38" s="1166"/>
      <c r="W38" s="1166"/>
      <c r="X38" s="1165">
        <f t="shared" si="1"/>
        <v>-621</v>
      </c>
      <c r="Y38" s="1167"/>
      <c r="Z38" s="1167"/>
      <c r="AA38" s="1167"/>
      <c r="AB38" s="1168"/>
      <c r="AC38" s="1161" t="e">
        <f t="shared" si="2"/>
        <v>#DIV/0!</v>
      </c>
      <c r="AD38" s="1162"/>
      <c r="AE38" s="1162"/>
      <c r="AF38" s="1162"/>
      <c r="AG38" s="1162"/>
      <c r="AH38" s="1163"/>
      <c r="AI38" s="595"/>
      <c r="AJ38" s="595"/>
      <c r="AK38" s="595"/>
      <c r="AL38" s="595"/>
      <c r="AM38" s="595"/>
      <c r="AN38" s="595"/>
    </row>
    <row r="39" spans="1:43" x14ac:dyDescent="0.2">
      <c r="A39" s="595"/>
      <c r="B39" s="595"/>
      <c r="C39" s="1164" t="s">
        <v>1105</v>
      </c>
      <c r="D39" s="1164"/>
      <c r="E39" s="1164"/>
      <c r="F39" s="1164"/>
      <c r="G39" s="1164"/>
      <c r="H39" s="1164"/>
      <c r="I39" s="1164"/>
      <c r="J39" s="1164"/>
      <c r="K39" s="1156"/>
      <c r="L39" s="1157"/>
      <c r="M39" s="1157"/>
      <c r="N39" s="1165">
        <v>1.9</v>
      </c>
      <c r="O39" s="1165"/>
      <c r="P39" s="1165"/>
      <c r="Q39" s="1165">
        <f t="shared" si="0"/>
        <v>0</v>
      </c>
      <c r="R39" s="1165"/>
      <c r="S39" s="1165"/>
      <c r="T39" s="1165"/>
      <c r="U39" s="1166">
        <v>901</v>
      </c>
      <c r="V39" s="1166"/>
      <c r="W39" s="1166"/>
      <c r="X39" s="1165">
        <f t="shared" si="1"/>
        <v>-901</v>
      </c>
      <c r="Y39" s="1167"/>
      <c r="Z39" s="1167"/>
      <c r="AA39" s="1167"/>
      <c r="AB39" s="1168"/>
      <c r="AC39" s="1161" t="e">
        <f t="shared" si="2"/>
        <v>#DIV/0!</v>
      </c>
      <c r="AD39" s="1162"/>
      <c r="AE39" s="1162"/>
      <c r="AF39" s="1162"/>
      <c r="AG39" s="1162"/>
      <c r="AH39" s="1163"/>
      <c r="AI39" s="595"/>
      <c r="AJ39" s="595"/>
      <c r="AK39" s="595"/>
      <c r="AL39" s="595"/>
      <c r="AM39" s="595"/>
      <c r="AN39" s="595"/>
    </row>
    <row r="40" spans="1:43" x14ac:dyDescent="0.2">
      <c r="A40" s="595"/>
      <c r="B40" s="595"/>
      <c r="C40" s="1164" t="s">
        <v>1106</v>
      </c>
      <c r="D40" s="1164"/>
      <c r="E40" s="1164"/>
      <c r="F40" s="1164"/>
      <c r="G40" s="1164"/>
      <c r="H40" s="1164"/>
      <c r="I40" s="1164"/>
      <c r="J40" s="1164"/>
      <c r="K40" s="1156"/>
      <c r="L40" s="1157"/>
      <c r="M40" s="1157"/>
      <c r="N40" s="1165">
        <v>1.98</v>
      </c>
      <c r="O40" s="1165"/>
      <c r="P40" s="1165"/>
      <c r="Q40" s="1165">
        <f t="shared" si="0"/>
        <v>0</v>
      </c>
      <c r="R40" s="1165"/>
      <c r="S40" s="1165"/>
      <c r="T40" s="1165"/>
      <c r="U40" s="1169">
        <v>1101</v>
      </c>
      <c r="V40" s="1169"/>
      <c r="W40" s="1169"/>
      <c r="X40" s="1165">
        <f t="shared" si="1"/>
        <v>-1101</v>
      </c>
      <c r="Y40" s="1167"/>
      <c r="Z40" s="1167"/>
      <c r="AA40" s="1167"/>
      <c r="AB40" s="1168"/>
      <c r="AC40" s="1161" t="e">
        <f t="shared" si="2"/>
        <v>#DIV/0!</v>
      </c>
      <c r="AD40" s="1162"/>
      <c r="AE40" s="1162"/>
      <c r="AF40" s="1162"/>
      <c r="AG40" s="1162"/>
      <c r="AH40" s="1163"/>
      <c r="AI40" s="595"/>
      <c r="AJ40" s="595"/>
      <c r="AK40" s="595"/>
      <c r="AL40" s="595"/>
      <c r="AM40" s="595"/>
      <c r="AN40" s="595"/>
    </row>
    <row r="41" spans="1:43" x14ac:dyDescent="0.2">
      <c r="A41" s="595"/>
      <c r="B41" s="595"/>
      <c r="C41" s="1164" t="s">
        <v>1107</v>
      </c>
      <c r="D41" s="1164"/>
      <c r="E41" s="1164"/>
      <c r="F41" s="1164"/>
      <c r="G41" s="1164"/>
      <c r="H41" s="1164"/>
      <c r="I41" s="1164"/>
      <c r="J41" s="1164"/>
      <c r="K41" s="1156"/>
      <c r="L41" s="1157"/>
      <c r="M41" s="1157"/>
      <c r="N41" s="1165">
        <v>2.04</v>
      </c>
      <c r="O41" s="1165"/>
      <c r="P41" s="1165"/>
      <c r="Q41" s="1165">
        <f t="shared" si="0"/>
        <v>0</v>
      </c>
      <c r="R41" s="1165"/>
      <c r="S41" s="1165"/>
      <c r="T41" s="1165"/>
      <c r="U41" s="1169">
        <v>1281</v>
      </c>
      <c r="V41" s="1169"/>
      <c r="W41" s="1169"/>
      <c r="X41" s="1165">
        <f t="shared" si="1"/>
        <v>-1281</v>
      </c>
      <c r="Y41" s="1167"/>
      <c r="Z41" s="1167"/>
      <c r="AA41" s="1167"/>
      <c r="AB41" s="1168"/>
      <c r="AC41" s="1161" t="e">
        <f t="shared" si="2"/>
        <v>#DIV/0!</v>
      </c>
      <c r="AD41" s="1162"/>
      <c r="AE41" s="1162"/>
      <c r="AF41" s="1162"/>
      <c r="AG41" s="1162"/>
      <c r="AH41" s="1163"/>
      <c r="AI41" s="595"/>
      <c r="AJ41" s="595"/>
      <c r="AK41" s="595"/>
      <c r="AL41" s="595"/>
      <c r="AM41" s="595"/>
      <c r="AN41" s="595"/>
    </row>
    <row r="42" spans="1:43" x14ac:dyDescent="0.2">
      <c r="A42" s="595"/>
      <c r="B42" s="595"/>
      <c r="C42" s="1164" t="s">
        <v>1108</v>
      </c>
      <c r="D42" s="1164"/>
      <c r="E42" s="1164"/>
      <c r="F42" s="1164"/>
      <c r="G42" s="1164"/>
      <c r="H42" s="1164"/>
      <c r="I42" s="1164"/>
      <c r="J42" s="1164"/>
      <c r="K42" s="1156"/>
      <c r="L42" s="1157"/>
      <c r="M42" s="1157"/>
      <c r="N42" s="1165">
        <v>2.08</v>
      </c>
      <c r="O42" s="1165"/>
      <c r="P42" s="1165"/>
      <c r="Q42" s="1165">
        <f t="shared" si="0"/>
        <v>0</v>
      </c>
      <c r="R42" s="1165"/>
      <c r="S42" s="1165"/>
      <c r="T42" s="1165"/>
      <c r="U42" s="1169">
        <v>1421</v>
      </c>
      <c r="V42" s="1169"/>
      <c r="W42" s="1169"/>
      <c r="X42" s="1165">
        <f t="shared" si="1"/>
        <v>-1421</v>
      </c>
      <c r="Y42" s="1167"/>
      <c r="Z42" s="1167"/>
      <c r="AA42" s="1167"/>
      <c r="AB42" s="1168"/>
      <c r="AC42" s="1161" t="e">
        <f t="shared" si="2"/>
        <v>#DIV/0!</v>
      </c>
      <c r="AD42" s="1162"/>
      <c r="AE42" s="1162"/>
      <c r="AF42" s="1162"/>
      <c r="AG42" s="1162"/>
      <c r="AH42" s="1163"/>
      <c r="AI42" s="595"/>
      <c r="AJ42" s="595"/>
      <c r="AK42" s="595"/>
      <c r="AL42" s="595"/>
      <c r="AM42" s="595"/>
      <c r="AN42" s="595"/>
    </row>
    <row r="43" spans="1:43" x14ac:dyDescent="0.2">
      <c r="A43" s="595"/>
      <c r="B43" s="595"/>
      <c r="C43" s="1164" t="s">
        <v>1109</v>
      </c>
      <c r="D43" s="1164"/>
      <c r="E43" s="1164"/>
      <c r="F43" s="1164"/>
      <c r="G43" s="1164"/>
      <c r="H43" s="1164"/>
      <c r="I43" s="1164"/>
      <c r="J43" s="1164"/>
      <c r="K43" s="1156"/>
      <c r="L43" s="1157"/>
      <c r="M43" s="1157"/>
      <c r="N43" s="1165">
        <v>2.1</v>
      </c>
      <c r="O43" s="1165"/>
      <c r="P43" s="1165"/>
      <c r="Q43" s="1165">
        <f t="shared" si="0"/>
        <v>0</v>
      </c>
      <c r="R43" s="1165"/>
      <c r="S43" s="1165"/>
      <c r="T43" s="1165"/>
      <c r="U43" s="1169">
        <v>1501</v>
      </c>
      <c r="V43" s="1169"/>
      <c r="W43" s="1169"/>
      <c r="X43" s="1165">
        <f t="shared" si="1"/>
        <v>-1501</v>
      </c>
      <c r="Y43" s="1167"/>
      <c r="Z43" s="1167"/>
      <c r="AA43" s="1167"/>
      <c r="AB43" s="1168"/>
      <c r="AC43" s="1161" t="e">
        <f t="shared" si="2"/>
        <v>#DIV/0!</v>
      </c>
      <c r="AD43" s="1162"/>
      <c r="AE43" s="1162"/>
      <c r="AF43" s="1162"/>
      <c r="AG43" s="1162"/>
      <c r="AH43" s="1163"/>
      <c r="AI43" s="595"/>
      <c r="AJ43" s="595"/>
      <c r="AK43" s="595"/>
      <c r="AL43" s="595"/>
      <c r="AM43" s="595"/>
      <c r="AN43" s="595"/>
    </row>
    <row r="44" spans="1:43" ht="13.5" thickBot="1" x14ac:dyDescent="0.25">
      <c r="A44" s="595"/>
      <c r="B44" s="595"/>
      <c r="C44" s="1164" t="s">
        <v>1110</v>
      </c>
      <c r="D44" s="1164"/>
      <c r="E44" s="1164"/>
      <c r="F44" s="1164"/>
      <c r="G44" s="1164"/>
      <c r="H44" s="1164"/>
      <c r="I44" s="1164"/>
      <c r="J44" s="1164"/>
      <c r="K44" s="1170"/>
      <c r="L44" s="1171"/>
      <c r="M44" s="1172"/>
      <c r="N44" s="1165">
        <v>1.8</v>
      </c>
      <c r="O44" s="1165"/>
      <c r="P44" s="1165"/>
      <c r="Q44" s="1165">
        <f t="shared" si="0"/>
        <v>0</v>
      </c>
      <c r="R44" s="1165"/>
      <c r="S44" s="1165"/>
      <c r="T44" s="1165"/>
      <c r="U44" s="1166">
        <v>0</v>
      </c>
      <c r="V44" s="1166"/>
      <c r="W44" s="1166"/>
      <c r="X44" s="1165">
        <f t="shared" si="1"/>
        <v>0</v>
      </c>
      <c r="Y44" s="1167"/>
      <c r="Z44" s="1167"/>
      <c r="AA44" s="1167"/>
      <c r="AB44" s="1168"/>
      <c r="AC44" s="1173" t="e">
        <f t="shared" si="2"/>
        <v>#DIV/0!</v>
      </c>
      <c r="AD44" s="1174"/>
      <c r="AE44" s="1174"/>
      <c r="AF44" s="1174"/>
      <c r="AG44" s="1174"/>
      <c r="AH44" s="1175"/>
      <c r="AI44" s="595"/>
      <c r="AJ44" s="595"/>
      <c r="AK44" s="595"/>
      <c r="AL44" s="595"/>
      <c r="AM44" s="595"/>
      <c r="AN44" s="595"/>
    </row>
    <row r="45" spans="1:43" x14ac:dyDescent="0.2">
      <c r="A45" s="595"/>
      <c r="B45" s="595"/>
      <c r="C45" s="595"/>
      <c r="D45" s="595"/>
      <c r="E45" s="595"/>
      <c r="F45" s="595"/>
      <c r="G45" s="595"/>
      <c r="H45" s="595"/>
      <c r="I45" s="595"/>
      <c r="J45" s="595"/>
      <c r="K45" s="595"/>
      <c r="L45" s="595"/>
      <c r="M45" s="595"/>
      <c r="N45" s="595"/>
      <c r="O45" s="595"/>
      <c r="P45" s="595"/>
      <c r="Q45" s="595"/>
      <c r="R45" s="595"/>
      <c r="S45" s="595"/>
      <c r="T45" s="595"/>
      <c r="U45" s="595"/>
      <c r="V45" s="595"/>
      <c r="W45" s="595"/>
      <c r="X45" s="595" t="s">
        <v>1111</v>
      </c>
      <c r="Y45" s="595"/>
      <c r="Z45" s="595"/>
      <c r="AA45" s="595"/>
      <c r="AB45" s="595"/>
      <c r="AC45" s="595"/>
      <c r="AD45" s="595"/>
      <c r="AE45" s="595"/>
      <c r="AF45" s="595"/>
      <c r="AG45" s="595"/>
      <c r="AH45" s="595"/>
      <c r="AI45" s="595"/>
      <c r="AJ45" s="595"/>
      <c r="AK45" s="595"/>
      <c r="AL45" s="595"/>
      <c r="AM45" s="595"/>
      <c r="AN45" s="595"/>
    </row>
    <row r="46" spans="1:43" x14ac:dyDescent="0.2">
      <c r="A46" s="595"/>
      <c r="B46" s="595"/>
      <c r="C46" s="595"/>
      <c r="D46" s="595"/>
      <c r="E46" s="595"/>
      <c r="F46" s="595"/>
      <c r="G46" s="595"/>
      <c r="H46" s="595"/>
      <c r="I46" s="595"/>
      <c r="J46" s="595"/>
      <c r="K46" s="595"/>
      <c r="L46" s="595"/>
      <c r="M46" s="595"/>
      <c r="N46" s="595"/>
      <c r="O46" s="595"/>
      <c r="P46" s="595"/>
      <c r="Q46" s="595"/>
      <c r="R46" s="595"/>
      <c r="S46" s="595"/>
      <c r="T46" s="595"/>
      <c r="U46" s="595"/>
      <c r="V46" s="595"/>
      <c r="W46" s="595"/>
      <c r="X46" s="595"/>
      <c r="Y46" s="595"/>
      <c r="Z46" s="595"/>
      <c r="AA46" s="595"/>
      <c r="AB46" s="595"/>
      <c r="AC46" s="595"/>
      <c r="AD46" s="595"/>
      <c r="AE46" s="595"/>
      <c r="AF46" s="595"/>
      <c r="AG46" s="595"/>
      <c r="AH46" s="595"/>
      <c r="AI46" s="595"/>
      <c r="AJ46" s="595"/>
      <c r="AK46" s="595"/>
      <c r="AL46" s="595"/>
      <c r="AM46" s="595"/>
      <c r="AN46" s="595"/>
    </row>
    <row r="47" spans="1:43" x14ac:dyDescent="0.2">
      <c r="A47" s="595" t="s">
        <v>1112</v>
      </c>
      <c r="B47" s="595"/>
      <c r="C47" s="595"/>
      <c r="D47" s="595"/>
      <c r="E47" s="595"/>
      <c r="F47" s="595"/>
      <c r="G47" s="595"/>
      <c r="H47" s="595"/>
      <c r="I47" s="595"/>
      <c r="J47" s="595"/>
      <c r="K47" s="595"/>
      <c r="L47" s="595"/>
      <c r="M47" s="595"/>
      <c r="N47" s="595"/>
      <c r="O47" s="595"/>
      <c r="P47" s="595"/>
      <c r="Q47" s="595"/>
      <c r="R47" s="595"/>
      <c r="S47" s="595"/>
      <c r="T47" s="595"/>
      <c r="U47" s="595"/>
      <c r="V47" s="595"/>
      <c r="W47" s="595"/>
      <c r="X47" s="595"/>
      <c r="Y47" s="595"/>
      <c r="Z47" s="595"/>
      <c r="AA47" s="595"/>
      <c r="AB47" s="595"/>
      <c r="AC47" s="595"/>
      <c r="AD47" s="595"/>
      <c r="AE47" s="595"/>
      <c r="AF47" s="595"/>
      <c r="AG47" s="595"/>
      <c r="AH47" s="595"/>
      <c r="AI47" s="595"/>
      <c r="AJ47" s="595"/>
      <c r="AK47" s="595"/>
      <c r="AL47" s="595"/>
      <c r="AM47" s="595"/>
      <c r="AN47" s="595"/>
      <c r="AO47" s="637">
        <v>0</v>
      </c>
      <c r="AP47" s="638" t="s">
        <v>124</v>
      </c>
      <c r="AQ47" s="639" t="s">
        <v>124</v>
      </c>
    </row>
    <row r="48" spans="1:43" ht="13.5" thickBot="1" x14ac:dyDescent="0.25">
      <c r="A48" s="595"/>
      <c r="B48" s="595"/>
      <c r="C48" s="595"/>
      <c r="D48" s="595" t="s">
        <v>943</v>
      </c>
      <c r="E48" s="595"/>
      <c r="F48" s="595"/>
      <c r="G48" s="595"/>
      <c r="H48" s="595"/>
      <c r="I48" s="595" t="s">
        <v>944</v>
      </c>
      <c r="J48" s="595"/>
      <c r="K48" s="595"/>
      <c r="L48" s="595"/>
      <c r="M48" s="595" t="s">
        <v>946</v>
      </c>
      <c r="N48" s="595"/>
      <c r="O48" s="595"/>
      <c r="P48" s="595"/>
      <c r="Q48" s="595"/>
      <c r="R48" s="595"/>
      <c r="S48" s="595"/>
      <c r="T48" s="595"/>
      <c r="U48" s="595"/>
      <c r="V48" s="595"/>
      <c r="W48" s="595"/>
      <c r="X48" s="595"/>
      <c r="Y48" s="595"/>
      <c r="Z48" s="595"/>
      <c r="AA48" s="595"/>
      <c r="AB48" s="595"/>
      <c r="AC48" s="595"/>
      <c r="AD48" s="595"/>
      <c r="AE48" s="595"/>
      <c r="AF48" s="595"/>
      <c r="AG48" s="595"/>
      <c r="AH48" s="595"/>
      <c r="AI48" s="595"/>
      <c r="AJ48" s="595"/>
      <c r="AK48" s="595"/>
      <c r="AL48" s="595"/>
      <c r="AM48" s="595"/>
      <c r="AN48" s="595"/>
      <c r="AO48" s="637">
        <v>101</v>
      </c>
      <c r="AP48" s="640">
        <v>1.03</v>
      </c>
      <c r="AQ48" s="641">
        <v>3</v>
      </c>
    </row>
    <row r="49" spans="1:43" x14ac:dyDescent="0.2">
      <c r="A49" s="595"/>
      <c r="B49" s="595"/>
      <c r="C49" s="634"/>
      <c r="D49" s="1148" t="e">
        <f>W21</f>
        <v>#DIV/0!</v>
      </c>
      <c r="E49" s="1178"/>
      <c r="F49" s="1178"/>
      <c r="G49" s="1178"/>
      <c r="H49" s="634" t="s">
        <v>108</v>
      </c>
      <c r="I49" s="1179" t="e">
        <f>VLOOKUP(D49,AO47:AQ61,2)</f>
        <v>#DIV/0!</v>
      </c>
      <c r="J49" s="1179"/>
      <c r="K49" s="1179"/>
      <c r="L49" s="634" t="s">
        <v>124</v>
      </c>
      <c r="M49" s="1178" t="e">
        <f>VLOOKUP(D49,AO47:AQ61,3)</f>
        <v>#DIV/0!</v>
      </c>
      <c r="N49" s="1178"/>
      <c r="O49" s="1178"/>
      <c r="P49" s="634"/>
      <c r="Q49" s="697" t="s">
        <v>93</v>
      </c>
      <c r="R49" s="1180" t="e">
        <f>IF(D49&lt;101,1,ROUND((D49*I49-M49)/H50,3))</f>
        <v>#DIV/0!</v>
      </c>
      <c r="S49" s="1181"/>
      <c r="T49" s="1181"/>
      <c r="U49" s="1181"/>
      <c r="V49" s="1182"/>
      <c r="W49" s="725" t="s">
        <v>1011</v>
      </c>
      <c r="X49" s="725"/>
      <c r="Y49" s="725"/>
      <c r="Z49" s="725"/>
      <c r="AA49" s="725"/>
      <c r="AB49" s="725"/>
      <c r="AC49" s="595"/>
      <c r="AD49" s="595"/>
      <c r="AE49" s="595"/>
      <c r="AF49" s="595"/>
      <c r="AG49" s="595"/>
      <c r="AH49" s="595"/>
      <c r="AI49" s="595"/>
      <c r="AJ49" s="595"/>
      <c r="AK49" s="595"/>
      <c r="AL49" s="595"/>
      <c r="AM49" s="595"/>
      <c r="AN49" s="595"/>
      <c r="AO49" s="637">
        <v>201</v>
      </c>
      <c r="AP49" s="642">
        <v>1.1000000000000001</v>
      </c>
      <c r="AQ49" s="643">
        <v>17</v>
      </c>
    </row>
    <row r="50" spans="1:43" ht="13.5" thickBot="1" x14ac:dyDescent="0.25">
      <c r="A50" s="595"/>
      <c r="B50" s="595"/>
      <c r="C50" s="595"/>
      <c r="D50" s="595"/>
      <c r="E50" s="595"/>
      <c r="F50" s="595"/>
      <c r="G50" s="595"/>
      <c r="H50" s="1186" t="e">
        <f>D49</f>
        <v>#DIV/0!</v>
      </c>
      <c r="I50" s="1187"/>
      <c r="J50" s="1187"/>
      <c r="K50" s="1187"/>
      <c r="L50" s="595"/>
      <c r="M50" s="595"/>
      <c r="N50" s="595"/>
      <c r="O50" s="595"/>
      <c r="P50" s="595"/>
      <c r="Q50" s="697"/>
      <c r="R50" s="1183"/>
      <c r="S50" s="1184"/>
      <c r="T50" s="1184"/>
      <c r="U50" s="1184"/>
      <c r="V50" s="1185"/>
      <c r="W50" s="725"/>
      <c r="X50" s="725"/>
      <c r="Y50" s="725"/>
      <c r="Z50" s="725"/>
      <c r="AA50" s="725"/>
      <c r="AB50" s="725"/>
      <c r="AC50" s="595"/>
      <c r="AD50" s="595"/>
      <c r="AE50" s="595"/>
      <c r="AF50" s="595"/>
      <c r="AG50" s="595"/>
      <c r="AH50" s="595"/>
      <c r="AI50" s="595"/>
      <c r="AJ50" s="595"/>
      <c r="AK50" s="595"/>
      <c r="AL50" s="595"/>
      <c r="AM50" s="595"/>
      <c r="AN50" s="595"/>
      <c r="AO50" s="637">
        <v>301</v>
      </c>
      <c r="AP50" s="642">
        <v>1.1499999999999999</v>
      </c>
      <c r="AQ50" s="643">
        <v>32</v>
      </c>
    </row>
    <row r="51" spans="1:43" x14ac:dyDescent="0.2">
      <c r="A51" s="595"/>
      <c r="B51" s="595"/>
      <c r="C51" s="595"/>
      <c r="D51" s="595"/>
      <c r="E51" s="595"/>
      <c r="F51" s="595"/>
      <c r="G51" s="595"/>
      <c r="H51" s="595" t="s">
        <v>943</v>
      </c>
      <c r="I51" s="595"/>
      <c r="J51" s="595"/>
      <c r="K51" s="595"/>
      <c r="L51" s="595"/>
      <c r="M51" s="595"/>
      <c r="N51" s="595"/>
      <c r="O51" s="595"/>
      <c r="P51" s="595"/>
      <c r="Q51" s="595"/>
      <c r="R51" s="595" t="s">
        <v>111</v>
      </c>
      <c r="S51" s="595"/>
      <c r="T51" s="595"/>
      <c r="U51" s="595"/>
      <c r="V51" s="595"/>
      <c r="W51" s="595"/>
      <c r="X51" s="595"/>
      <c r="Y51" s="595"/>
      <c r="Z51" s="595"/>
      <c r="AA51" s="595"/>
      <c r="AB51" s="595"/>
      <c r="AC51" s="595"/>
      <c r="AD51" s="595"/>
      <c r="AE51" s="595"/>
      <c r="AF51" s="595"/>
      <c r="AG51" s="595"/>
      <c r="AH51" s="595"/>
      <c r="AI51" s="595"/>
      <c r="AJ51" s="595"/>
      <c r="AK51" s="595"/>
      <c r="AL51" s="595"/>
      <c r="AM51" s="595"/>
      <c r="AN51" s="595"/>
      <c r="AO51" s="637">
        <v>401</v>
      </c>
      <c r="AP51" s="642">
        <v>1.2</v>
      </c>
      <c r="AQ51" s="643">
        <v>52</v>
      </c>
    </row>
    <row r="52" spans="1:43" x14ac:dyDescent="0.2">
      <c r="AO52" s="637">
        <v>501</v>
      </c>
      <c r="AP52" s="642">
        <v>1.29</v>
      </c>
      <c r="AQ52" s="643">
        <v>97</v>
      </c>
    </row>
    <row r="53" spans="1:43" x14ac:dyDescent="0.2">
      <c r="AO53" s="637">
        <v>701</v>
      </c>
      <c r="AP53" s="642">
        <v>1.41</v>
      </c>
      <c r="AQ53" s="643">
        <v>181</v>
      </c>
    </row>
    <row r="54" spans="1:43" x14ac:dyDescent="0.2">
      <c r="AO54" s="637">
        <v>1001</v>
      </c>
      <c r="AP54" s="642">
        <v>1.58</v>
      </c>
      <c r="AQ54" s="643">
        <v>351</v>
      </c>
    </row>
    <row r="55" spans="1:43" x14ac:dyDescent="0.2">
      <c r="AO55" s="637">
        <v>1501</v>
      </c>
      <c r="AP55" s="642">
        <v>1.76</v>
      </c>
      <c r="AQ55" s="643">
        <v>621</v>
      </c>
    </row>
    <row r="56" spans="1:43" x14ac:dyDescent="0.2">
      <c r="AO56" s="637">
        <v>2001</v>
      </c>
      <c r="AP56" s="642">
        <v>1.9</v>
      </c>
      <c r="AQ56" s="643">
        <v>901</v>
      </c>
    </row>
    <row r="57" spans="1:43" x14ac:dyDescent="0.2">
      <c r="AO57" s="637">
        <v>2501</v>
      </c>
      <c r="AP57" s="642">
        <v>1.98</v>
      </c>
      <c r="AQ57" s="643">
        <v>1101</v>
      </c>
    </row>
    <row r="58" spans="1:43" x14ac:dyDescent="0.2">
      <c r="AO58" s="637">
        <v>3001</v>
      </c>
      <c r="AP58" s="642">
        <v>2.04</v>
      </c>
      <c r="AQ58" s="643">
        <v>1281</v>
      </c>
    </row>
    <row r="59" spans="1:43" x14ac:dyDescent="0.2">
      <c r="AO59" s="637">
        <v>3501</v>
      </c>
      <c r="AP59" s="642">
        <v>2.08</v>
      </c>
      <c r="AQ59" s="643">
        <v>1421</v>
      </c>
    </row>
    <row r="60" spans="1:43" x14ac:dyDescent="0.2">
      <c r="AO60" s="637">
        <v>4001</v>
      </c>
      <c r="AP60" s="642">
        <v>2.1</v>
      </c>
      <c r="AQ60" s="643">
        <v>1501</v>
      </c>
    </row>
    <row r="61" spans="1:43" x14ac:dyDescent="0.2">
      <c r="AO61" s="637">
        <v>5001</v>
      </c>
      <c r="AP61" s="642">
        <v>1.8</v>
      </c>
      <c r="AQ61" s="643">
        <v>0</v>
      </c>
    </row>
    <row r="67" spans="41:49" ht="14" x14ac:dyDescent="0.2">
      <c r="AO67" s="14"/>
      <c r="AP67" s="14"/>
      <c r="AQ67" s="594"/>
      <c r="AR67" s="14"/>
      <c r="AS67" s="14"/>
      <c r="AT67" s="14"/>
      <c r="AU67" s="22"/>
      <c r="AV67" s="14"/>
      <c r="AW67" s="14"/>
    </row>
    <row r="68" spans="41:49" ht="14" x14ac:dyDescent="0.2">
      <c r="AO68" s="14"/>
      <c r="AP68" s="48"/>
      <c r="AQ68" s="49"/>
      <c r="AR68" s="49"/>
      <c r="AS68" s="49"/>
      <c r="AT68" s="1176"/>
      <c r="AU68" s="1177"/>
      <c r="AV68" s="1176"/>
      <c r="AW68" s="14"/>
    </row>
    <row r="69" spans="41:49" ht="14" x14ac:dyDescent="0.2">
      <c r="AO69" s="14"/>
      <c r="AP69" s="14"/>
      <c r="AQ69" s="48"/>
      <c r="AR69" s="14"/>
      <c r="AS69" s="14"/>
      <c r="AT69" s="1176"/>
      <c r="AU69" s="1177"/>
      <c r="AV69" s="1176"/>
      <c r="AW69" s="14"/>
    </row>
    <row r="70" spans="41:49" ht="14" x14ac:dyDescent="0.2">
      <c r="AO70" s="14"/>
      <c r="AP70" s="14"/>
      <c r="AQ70" s="14"/>
      <c r="AR70" s="14"/>
      <c r="AS70" s="14"/>
      <c r="AT70" s="14"/>
      <c r="AU70" s="22"/>
      <c r="AV70" s="14"/>
      <c r="AW70" s="14"/>
    </row>
  </sheetData>
  <customSheetViews>
    <customSheetView guid="{0BABB45E-2E04-4EF9-B6DB-A3C90737BC1D}" showPageBreaks="1" printArea="1" view="pageBreakPreview">
      <selection activeCell="AC45" sqref="AC45"/>
      <pageMargins left="0" right="0" top="0" bottom="0" header="0" footer="0"/>
      <printOptions horizontalCentered="1"/>
      <headerFooter alignWithMargins="0"/>
    </customSheetView>
    <customSheetView guid="{51EA80E5-8A40-457F-BD3B-5254392D47AE}" showPageBreaks="1" printArea="1" view="pageBreakPreview">
      <selection activeCell="AC45" sqref="AC45"/>
      <pageMargins left="0" right="0" top="0" bottom="0" header="0" footer="0"/>
      <printOptions horizontalCentered="1"/>
      <headerFooter alignWithMargins="0"/>
    </customSheetView>
    <customSheetView guid="{69464F70-16F9-4136-87AF-D70A02C3B76C}" showPageBreaks="1" printArea="1" view="pageBreakPreview">
      <selection activeCell="AC45" sqref="AC45"/>
      <pageMargins left="0" right="0" top="0" bottom="0" header="0" footer="0"/>
      <printOptions horizontalCentered="1"/>
      <headerFooter alignWithMargins="0"/>
    </customSheetView>
    <customSheetView guid="{D2B5EC5D-6E54-47E5-91DA-BD5989BD188A}" showPageBreaks="1" printArea="1" view="pageBreakPreview">
      <selection activeCell="AC45" sqref="AC45"/>
      <pageMargins left="0" right="0" top="0" bottom="0" header="0" footer="0"/>
      <printOptions horizontalCentered="1"/>
      <headerFooter alignWithMargins="0"/>
    </customSheetView>
    <customSheetView guid="{7638A293-2517-4C0E-9B00-4D7C5CE7FD01}" showPageBreaks="1" printArea="1" view="pageBreakPreview">
      <selection activeCell="AC45" sqref="AC45"/>
      <pageMargins left="0" right="0" top="0" bottom="0" header="0" footer="0"/>
      <printOptions horizontalCentered="1"/>
      <headerFooter alignWithMargins="0"/>
    </customSheetView>
    <customSheetView guid="{52797262-6142-4579-A585-EF778AE1B777}" showPageBreaks="1" printArea="1" view="pageBreakPreview">
      <selection activeCell="AC45" sqref="AC45"/>
      <pageMargins left="0" right="0" top="0" bottom="0" header="0" footer="0"/>
      <printOptions horizontalCentered="1"/>
      <headerFooter alignWithMargins="0"/>
    </customSheetView>
    <customSheetView guid="{88309E32-0F84-4306-A278-4798D3F83810}" showPageBreaks="1" printArea="1" view="pageBreakPreview">
      <selection activeCell="AC45" sqref="AC45"/>
      <pageMargins left="0" right="0" top="0" bottom="0" header="0" footer="0"/>
      <printOptions horizontalCentered="1"/>
      <headerFooter alignWithMargins="0"/>
    </customSheetView>
    <customSheetView guid="{82097881-6F01-409B-9626-09347A86C944}" showPageBreaks="1" printArea="1" view="pageBreakPreview">
      <selection activeCell="AC15" sqref="AC15:AG15"/>
      <pageMargins left="0" right="0" top="0" bottom="0" header="0" footer="0"/>
      <printOptions horizontalCentered="1"/>
      <headerFooter alignWithMargins="0"/>
    </customSheetView>
    <customSheetView guid="{C4E6220D-41C8-40B2-AF0A-6EEC54FEFC3B}" showPageBreaks="1" printArea="1" view="pageBreakPreview">
      <selection sqref="A1:D1"/>
      <pageMargins left="0" right="0" top="0" bottom="0" header="0" footer="0"/>
      <printOptions horizontalCentered="1"/>
      <headerFooter alignWithMargins="0"/>
    </customSheetView>
    <customSheetView guid="{67812C5A-1D79-4D20-9561-724B7A740687}" showPageBreaks="1" printArea="1" view="pageBreakPreview">
      <selection sqref="A1:D1"/>
      <pageMargins left="0" right="0" top="0" bottom="0" header="0" footer="0"/>
      <printOptions horizontalCentered="1"/>
      <headerFooter alignWithMargins="0"/>
    </customSheetView>
    <customSheetView guid="{C437A408-6157-48A1-8109-95F4DC2109CD}" showPageBreaks="1" printArea="1" view="pageBreakPreview">
      <selection sqref="A1:D1"/>
      <pageMargins left="0" right="0" top="0" bottom="0" header="0" footer="0"/>
      <printOptions horizontalCentered="1"/>
      <headerFooter alignWithMargins="0"/>
    </customSheetView>
    <customSheetView guid="{A9FD053A-4046-4DCB-BFF9-69FBE35E214B}" showPageBreaks="1" printArea="1" view="pageBreakPreview">
      <selection sqref="A1:D1"/>
      <pageMargins left="0" right="0" top="0" bottom="0" header="0" footer="0"/>
      <printOptions horizontalCentered="1"/>
      <headerFooter alignWithMargins="0"/>
    </customSheetView>
    <customSheetView guid="{8D42FC69-A302-4509-9149-10B34FBDD5FD}" showPageBreaks="1" printArea="1" view="pageBreakPreview">
      <selection sqref="A1:D1"/>
      <pageMargins left="0" right="0" top="0" bottom="0" header="0" footer="0"/>
      <printOptions horizontalCentered="1"/>
      <headerFooter alignWithMargins="0"/>
    </customSheetView>
    <customSheetView guid="{ABA71FD7-2F20-4D89-9682-086673B2D428}" showPageBreaks="1" printArea="1" view="pageBreakPreview">
      <selection sqref="A1:D1"/>
      <pageMargins left="0" right="0" top="0" bottom="0" header="0" footer="0"/>
      <printOptions horizontalCentered="1"/>
      <headerFooter alignWithMargins="0"/>
    </customSheetView>
    <customSheetView guid="{28B27DAA-D495-4FE0-A4B0-318BBC5296C8}" showPageBreaks="1" printArea="1" view="pageBreakPreview">
      <selection sqref="A1:D1"/>
      <pageMargins left="0" right="0" top="0" bottom="0" header="0" footer="0"/>
      <printOptions horizontalCentered="1"/>
      <headerFooter alignWithMargins="0"/>
    </customSheetView>
    <customSheetView guid="{E39192D6-5293-4E96-A0BA-106405229387}" showPageBreaks="1" printArea="1" view="pageBreakPreview">
      <selection sqref="A1:D1"/>
      <pageMargins left="0" right="0" top="0" bottom="0" header="0" footer="0"/>
      <printOptions horizontalCentered="1"/>
      <headerFooter alignWithMargins="0"/>
    </customSheetView>
    <customSheetView guid="{B0D27BBA-DB06-47F7-8459-5413A1184B9F}" showPageBreaks="1" printArea="1" view="pageBreakPreview">
      <selection sqref="A1:D1"/>
      <pageMargins left="0" right="0" top="0" bottom="0" header="0" footer="0"/>
      <printOptions horizontalCentered="1"/>
      <headerFooter alignWithMargins="0"/>
    </customSheetView>
    <customSheetView guid="{5F692ADD-693B-4092-83D3-FB87A19A0587}" showPageBreaks="1" printArea="1" view="pageBreakPreview">
      <selection activeCell="AC45" sqref="AC45"/>
      <pageMargins left="0" right="0" top="0" bottom="0" header="0" footer="0"/>
      <printOptions horizontalCentered="1"/>
      <headerFooter alignWithMargins="0"/>
    </customSheetView>
  </customSheetViews>
  <mergeCells count="188">
    <mergeCell ref="AT68:AT69"/>
    <mergeCell ref="AU68:AU69"/>
    <mergeCell ref="AV68:AV69"/>
    <mergeCell ref="D49:G49"/>
    <mergeCell ref="I49:K49"/>
    <mergeCell ref="M49:O49"/>
    <mergeCell ref="Q49:Q50"/>
    <mergeCell ref="R49:V50"/>
    <mergeCell ref="W49:AB50"/>
    <mergeCell ref="H50:K50"/>
    <mergeCell ref="AC43:AH43"/>
    <mergeCell ref="C44:J44"/>
    <mergeCell ref="K44:M44"/>
    <mergeCell ref="N44:P44"/>
    <mergeCell ref="Q44:T44"/>
    <mergeCell ref="U44:W44"/>
    <mergeCell ref="X44:AB44"/>
    <mergeCell ref="AC44:AH44"/>
    <mergeCell ref="C43:J43"/>
    <mergeCell ref="K43:M43"/>
    <mergeCell ref="N43:P43"/>
    <mergeCell ref="Q43:T43"/>
    <mergeCell ref="U43:W43"/>
    <mergeCell ref="X43:AB43"/>
    <mergeCell ref="AC41:AH41"/>
    <mergeCell ref="C42:J42"/>
    <mergeCell ref="K42:M42"/>
    <mergeCell ref="N42:P42"/>
    <mergeCell ref="Q42:T42"/>
    <mergeCell ref="U42:W42"/>
    <mergeCell ref="X42:AB42"/>
    <mergeCell ref="AC42:AH42"/>
    <mergeCell ref="C41:J41"/>
    <mergeCell ref="K41:M41"/>
    <mergeCell ref="N41:P41"/>
    <mergeCell ref="Q41:T41"/>
    <mergeCell ref="U41:W41"/>
    <mergeCell ref="X41:AB41"/>
    <mergeCell ref="AC39:AH39"/>
    <mergeCell ref="C40:J40"/>
    <mergeCell ref="K40:M40"/>
    <mergeCell ref="N40:P40"/>
    <mergeCell ref="Q40:T40"/>
    <mergeCell ref="U40:W40"/>
    <mergeCell ref="X40:AB40"/>
    <mergeCell ref="AC40:AH40"/>
    <mergeCell ref="C39:J39"/>
    <mergeCell ref="K39:M39"/>
    <mergeCell ref="N39:P39"/>
    <mergeCell ref="Q39:T39"/>
    <mergeCell ref="U39:W39"/>
    <mergeCell ref="X39:AB39"/>
    <mergeCell ref="AC37:AH37"/>
    <mergeCell ref="C38:J38"/>
    <mergeCell ref="K38:M38"/>
    <mergeCell ref="N38:P38"/>
    <mergeCell ref="Q38:T38"/>
    <mergeCell ref="U38:W38"/>
    <mergeCell ref="X38:AB38"/>
    <mergeCell ref="AC38:AH38"/>
    <mergeCell ref="C37:J37"/>
    <mergeCell ref="K37:M37"/>
    <mergeCell ref="N37:P37"/>
    <mergeCell ref="Q37:T37"/>
    <mergeCell ref="U37:W37"/>
    <mergeCell ref="X37:AB37"/>
    <mergeCell ref="AC35:AH35"/>
    <mergeCell ref="C36:J36"/>
    <mergeCell ref="K36:M36"/>
    <mergeCell ref="N36:P36"/>
    <mergeCell ref="Q36:T36"/>
    <mergeCell ref="U36:W36"/>
    <mergeCell ref="X36:AB36"/>
    <mergeCell ref="AC36:AH36"/>
    <mergeCell ref="C35:J35"/>
    <mergeCell ref="K35:M35"/>
    <mergeCell ref="N35:P35"/>
    <mergeCell ref="Q35:T35"/>
    <mergeCell ref="U35:W35"/>
    <mergeCell ref="X35:AB35"/>
    <mergeCell ref="AC33:AH33"/>
    <mergeCell ref="C34:J34"/>
    <mergeCell ref="K34:M34"/>
    <mergeCell ref="N34:P34"/>
    <mergeCell ref="Q34:T34"/>
    <mergeCell ref="U34:W34"/>
    <mergeCell ref="X34:AB34"/>
    <mergeCell ref="AC34:AH34"/>
    <mergeCell ref="C33:J33"/>
    <mergeCell ref="K33:M33"/>
    <mergeCell ref="N33:P33"/>
    <mergeCell ref="Q33:T33"/>
    <mergeCell ref="U33:W33"/>
    <mergeCell ref="X33:AB33"/>
    <mergeCell ref="AC31:AH31"/>
    <mergeCell ref="C32:J32"/>
    <mergeCell ref="K32:M32"/>
    <mergeCell ref="N32:P32"/>
    <mergeCell ref="Q32:T32"/>
    <mergeCell ref="U32:W32"/>
    <mergeCell ref="X32:AB32"/>
    <mergeCell ref="AC32:AH32"/>
    <mergeCell ref="C31:J31"/>
    <mergeCell ref="K31:M31"/>
    <mergeCell ref="N31:P31"/>
    <mergeCell ref="Q31:T31"/>
    <mergeCell ref="U31:W31"/>
    <mergeCell ref="X31:AB31"/>
    <mergeCell ref="AC28:AH29"/>
    <mergeCell ref="K29:M29"/>
    <mergeCell ref="C30:J30"/>
    <mergeCell ref="K30:M30"/>
    <mergeCell ref="N30:P30"/>
    <mergeCell ref="Q30:T30"/>
    <mergeCell ref="U30:W30"/>
    <mergeCell ref="X30:AB30"/>
    <mergeCell ref="AC30:AH30"/>
    <mergeCell ref="C23:J23"/>
    <mergeCell ref="C28:J29"/>
    <mergeCell ref="K28:M28"/>
    <mergeCell ref="N28:P29"/>
    <mergeCell ref="Q28:T29"/>
    <mergeCell ref="U28:W29"/>
    <mergeCell ref="D21:I21"/>
    <mergeCell ref="K21:P21"/>
    <mergeCell ref="R21:V22"/>
    <mergeCell ref="W21:Z22"/>
    <mergeCell ref="X28:AB29"/>
    <mergeCell ref="C12:J12"/>
    <mergeCell ref="K12:O12"/>
    <mergeCell ref="Q12:U12"/>
    <mergeCell ref="W12:AA12"/>
    <mergeCell ref="AC12:AG12"/>
    <mergeCell ref="AA21:AF22"/>
    <mergeCell ref="K22:P22"/>
    <mergeCell ref="C13:J13"/>
    <mergeCell ref="K13:O13"/>
    <mergeCell ref="Q13:U13"/>
    <mergeCell ref="W13:AA13"/>
    <mergeCell ref="AC13:AG13"/>
    <mergeCell ref="W14:AB15"/>
    <mergeCell ref="AC14:AG14"/>
    <mergeCell ref="AC15:AG15"/>
    <mergeCell ref="C10:J10"/>
    <mergeCell ref="K10:O10"/>
    <mergeCell ref="Q10:U10"/>
    <mergeCell ref="W10:AA10"/>
    <mergeCell ref="AC10:AG10"/>
    <mergeCell ref="C11:J11"/>
    <mergeCell ref="K11:O11"/>
    <mergeCell ref="Q11:U11"/>
    <mergeCell ref="W11:AA11"/>
    <mergeCell ref="AC11:AG11"/>
    <mergeCell ref="C8:J8"/>
    <mergeCell ref="K8:O8"/>
    <mergeCell ref="Q8:U8"/>
    <mergeCell ref="W8:AA8"/>
    <mergeCell ref="AC8:AG8"/>
    <mergeCell ref="C9:J9"/>
    <mergeCell ref="K9:O9"/>
    <mergeCell ref="Q9:U9"/>
    <mergeCell ref="W9:AA9"/>
    <mergeCell ref="AC9:AG9"/>
    <mergeCell ref="C6:J6"/>
    <mergeCell ref="K6:O6"/>
    <mergeCell ref="Q6:U6"/>
    <mergeCell ref="W6:AA6"/>
    <mergeCell ref="AC6:AG6"/>
    <mergeCell ref="C7:J7"/>
    <mergeCell ref="K7:O7"/>
    <mergeCell ref="Q7:U7"/>
    <mergeCell ref="W7:AA7"/>
    <mergeCell ref="AC7:AG7"/>
    <mergeCell ref="A1:D1"/>
    <mergeCell ref="E1:P1"/>
    <mergeCell ref="V1:Z1"/>
    <mergeCell ref="AA1:AH1"/>
    <mergeCell ref="C4:J5"/>
    <mergeCell ref="K4:O4"/>
    <mergeCell ref="P4:P5"/>
    <mergeCell ref="Q4:U4"/>
    <mergeCell ref="V4:V5"/>
    <mergeCell ref="W4:AA5"/>
    <mergeCell ref="AB4:AB5"/>
    <mergeCell ref="AC4:AG4"/>
    <mergeCell ref="K5:O5"/>
    <mergeCell ref="Q5:U5"/>
    <mergeCell ref="AC5:AG5"/>
  </mergeCells>
  <phoneticPr fontId="2"/>
  <printOptions horizontalCentered="1"/>
  <pageMargins left="0.59055118110236227" right="0.31496062992125984" top="0.98425196850393704" bottom="0.78740157480314965" header="0.51181102362204722" footer="0.51181102362204722"/>
  <pageSetup paperSize="9"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29"/>
  <sheetViews>
    <sheetView showGridLines="0" view="pageBreakPreview" zoomScaleNormal="100" zoomScaleSheetLayoutView="100" workbookViewId="0">
      <selection activeCell="P17" sqref="P17"/>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14" customWidth="1"/>
    <col min="9" max="9" width="2" style="14" bestFit="1" customWidth="1"/>
    <col min="10" max="10" width="11.90625" style="15" customWidth="1"/>
    <col min="11" max="11" width="4.453125" style="14" customWidth="1"/>
    <col min="12" max="16384" width="9" style="14"/>
  </cols>
  <sheetData>
    <row r="1" spans="1:11" ht="18.75" customHeight="1" x14ac:dyDescent="0.2">
      <c r="A1" s="731" t="s">
        <v>144</v>
      </c>
      <c r="B1" s="732"/>
      <c r="C1" s="856" t="s">
        <v>1113</v>
      </c>
      <c r="D1" s="1188"/>
      <c r="E1" s="857"/>
      <c r="F1" s="108"/>
      <c r="G1" s="94"/>
      <c r="H1" s="465" t="s">
        <v>1</v>
      </c>
      <c r="I1" s="1189">
        <f>総括表!H4</f>
        <v>0</v>
      </c>
      <c r="J1" s="1190"/>
      <c r="K1" s="1189"/>
    </row>
    <row r="2" spans="1:11" ht="18.75" customHeight="1" x14ac:dyDescent="0.2">
      <c r="A2" s="94"/>
      <c r="B2" s="94"/>
      <c r="C2" s="94"/>
      <c r="D2" s="94"/>
      <c r="E2" s="94"/>
      <c r="F2" s="108"/>
      <c r="G2" s="94"/>
      <c r="H2" s="94"/>
      <c r="I2" s="94"/>
      <c r="J2" s="131"/>
      <c r="K2" s="94"/>
    </row>
    <row r="3" spans="1:11" ht="18.75" customHeight="1" x14ac:dyDescent="0.2">
      <c r="A3" s="97" t="s">
        <v>9</v>
      </c>
      <c r="B3" s="98" t="s">
        <v>1114</v>
      </c>
      <c r="C3" s="94"/>
      <c r="D3" s="94"/>
      <c r="E3" s="94"/>
      <c r="F3" s="108"/>
      <c r="G3" s="94"/>
      <c r="H3" s="94"/>
      <c r="I3" s="94"/>
      <c r="J3" s="108"/>
      <c r="K3" s="94"/>
    </row>
    <row r="4" spans="1:11" ht="11.25" customHeight="1" x14ac:dyDescent="0.2">
      <c r="A4" s="99"/>
      <c r="B4" s="94"/>
      <c r="C4" s="94"/>
      <c r="D4" s="94"/>
      <c r="E4" s="94"/>
      <c r="F4" s="108"/>
      <c r="G4" s="94"/>
      <c r="H4" s="94"/>
      <c r="I4" s="94"/>
      <c r="J4" s="108"/>
      <c r="K4" s="94"/>
    </row>
    <row r="5" spans="1:11" ht="18.75" customHeight="1" x14ac:dyDescent="0.2">
      <c r="A5" s="99"/>
      <c r="B5" s="729" t="s">
        <v>658</v>
      </c>
      <c r="C5" s="730"/>
      <c r="D5" s="729" t="s">
        <v>147</v>
      </c>
      <c r="E5" s="730"/>
      <c r="F5" s="330" t="s">
        <v>1313</v>
      </c>
      <c r="G5" s="331"/>
      <c r="H5" s="332" t="s">
        <v>266</v>
      </c>
      <c r="I5" s="331"/>
      <c r="J5" s="330" t="s">
        <v>8</v>
      </c>
      <c r="K5" s="103"/>
    </row>
    <row r="6" spans="1:11" ht="15" customHeight="1" x14ac:dyDescent="0.2">
      <c r="A6" s="99"/>
      <c r="B6" s="100"/>
      <c r="C6" s="250"/>
      <c r="D6" s="347"/>
      <c r="E6" s="466"/>
      <c r="F6" s="109" t="s">
        <v>1115</v>
      </c>
      <c r="G6" s="134"/>
      <c r="H6" s="134"/>
      <c r="I6" s="134"/>
      <c r="J6" s="110" t="s">
        <v>150</v>
      </c>
      <c r="K6" s="103"/>
    </row>
    <row r="7" spans="1:11" s="1" customFormat="1" ht="15" customHeight="1" x14ac:dyDescent="0.2">
      <c r="A7" s="98"/>
      <c r="B7" s="349">
        <v>1</v>
      </c>
      <c r="C7" s="350" t="s">
        <v>1116</v>
      </c>
      <c r="D7" s="742"/>
      <c r="E7" s="727"/>
      <c r="F7" s="467"/>
      <c r="G7" s="464" t="s">
        <v>152</v>
      </c>
      <c r="H7" s="468">
        <v>0.8</v>
      </c>
      <c r="I7" s="469" t="s">
        <v>153</v>
      </c>
      <c r="J7" s="470">
        <f t="shared" ref="J7:J13" si="0">ROUND(F7*H7,0)</f>
        <v>0</v>
      </c>
      <c r="K7" s="103" t="s">
        <v>183</v>
      </c>
    </row>
    <row r="8" spans="1:11" s="1" customFormat="1" ht="15" customHeight="1" x14ac:dyDescent="0.2">
      <c r="A8" s="98"/>
      <c r="B8" s="349">
        <v>2</v>
      </c>
      <c r="C8" s="350" t="s">
        <v>1117</v>
      </c>
      <c r="D8" s="742"/>
      <c r="E8" s="727"/>
      <c r="F8" s="467"/>
      <c r="G8" s="464" t="s">
        <v>152</v>
      </c>
      <c r="H8" s="468">
        <v>0.8</v>
      </c>
      <c r="I8" s="469" t="s">
        <v>153</v>
      </c>
      <c r="J8" s="470">
        <f t="shared" si="0"/>
        <v>0</v>
      </c>
      <c r="K8" s="103" t="s">
        <v>156</v>
      </c>
    </row>
    <row r="9" spans="1:11" s="1" customFormat="1" ht="15" customHeight="1" x14ac:dyDescent="0.2">
      <c r="A9" s="98"/>
      <c r="B9" s="349">
        <v>3</v>
      </c>
      <c r="C9" s="350" t="s">
        <v>1118</v>
      </c>
      <c r="D9" s="742"/>
      <c r="E9" s="727"/>
      <c r="F9" s="467"/>
      <c r="G9" s="464" t="s">
        <v>152</v>
      </c>
      <c r="H9" s="468">
        <v>0.8</v>
      </c>
      <c r="I9" s="469" t="s">
        <v>153</v>
      </c>
      <c r="J9" s="470">
        <f t="shared" si="0"/>
        <v>0</v>
      </c>
      <c r="K9" s="103" t="s">
        <v>158</v>
      </c>
    </row>
    <row r="10" spans="1:11" s="1" customFormat="1" ht="15" customHeight="1" x14ac:dyDescent="0.2">
      <c r="A10" s="98"/>
      <c r="B10" s="349">
        <v>4</v>
      </c>
      <c r="C10" s="350" t="s">
        <v>1119</v>
      </c>
      <c r="D10" s="742"/>
      <c r="E10" s="727"/>
      <c r="F10" s="467"/>
      <c r="G10" s="464" t="s">
        <v>152</v>
      </c>
      <c r="H10" s="468">
        <v>0.8</v>
      </c>
      <c r="I10" s="469" t="s">
        <v>153</v>
      </c>
      <c r="J10" s="470">
        <f t="shared" si="0"/>
        <v>0</v>
      </c>
      <c r="K10" s="103" t="s">
        <v>160</v>
      </c>
    </row>
    <row r="11" spans="1:11" s="1" customFormat="1" ht="15" customHeight="1" x14ac:dyDescent="0.2">
      <c r="A11" s="98"/>
      <c r="B11" s="349">
        <v>5</v>
      </c>
      <c r="C11" s="350" t="s">
        <v>1120</v>
      </c>
      <c r="D11" s="742"/>
      <c r="E11" s="727"/>
      <c r="F11" s="467"/>
      <c r="G11" s="464" t="s">
        <v>152</v>
      </c>
      <c r="H11" s="468">
        <v>0.8</v>
      </c>
      <c r="I11" s="469" t="s">
        <v>153</v>
      </c>
      <c r="J11" s="470">
        <f t="shared" si="0"/>
        <v>0</v>
      </c>
      <c r="K11" s="103" t="s">
        <v>162</v>
      </c>
    </row>
    <row r="12" spans="1:11" s="1" customFormat="1" ht="15" customHeight="1" x14ac:dyDescent="0.2">
      <c r="A12" s="98"/>
      <c r="B12" s="349">
        <v>6</v>
      </c>
      <c r="C12" s="350" t="s">
        <v>1121</v>
      </c>
      <c r="D12" s="742"/>
      <c r="E12" s="727"/>
      <c r="F12" s="467"/>
      <c r="G12" s="464" t="s">
        <v>152</v>
      </c>
      <c r="H12" s="468">
        <v>0.8</v>
      </c>
      <c r="I12" s="469" t="s">
        <v>153</v>
      </c>
      <c r="J12" s="470">
        <f t="shared" si="0"/>
        <v>0</v>
      </c>
      <c r="K12" s="103" t="s">
        <v>174</v>
      </c>
    </row>
    <row r="13" spans="1:11" s="1" customFormat="1" ht="15" customHeight="1" thickBot="1" x14ac:dyDescent="0.25">
      <c r="A13" s="98"/>
      <c r="B13" s="352">
        <v>7</v>
      </c>
      <c r="C13" s="351" t="s">
        <v>806</v>
      </c>
      <c r="D13" s="742"/>
      <c r="E13" s="727"/>
      <c r="F13" s="467"/>
      <c r="G13" s="464" t="s">
        <v>152</v>
      </c>
      <c r="H13" s="468">
        <v>0.8</v>
      </c>
      <c r="I13" s="469" t="s">
        <v>153</v>
      </c>
      <c r="J13" s="470">
        <f t="shared" si="0"/>
        <v>0</v>
      </c>
      <c r="K13" s="103" t="s">
        <v>176</v>
      </c>
    </row>
    <row r="14" spans="1:11" s="1" customFormat="1" ht="15" customHeight="1" x14ac:dyDescent="0.2">
      <c r="A14" s="98"/>
      <c r="B14" s="103"/>
      <c r="C14" s="103"/>
      <c r="D14" s="103"/>
      <c r="E14" s="103"/>
      <c r="F14" s="245"/>
      <c r="G14" s="104"/>
      <c r="H14" s="738" t="s">
        <v>177</v>
      </c>
      <c r="I14" s="739"/>
      <c r="J14" s="105"/>
      <c r="K14" s="103"/>
    </row>
    <row r="15" spans="1:11" ht="18.75" customHeight="1" thickBot="1" x14ac:dyDescent="0.25">
      <c r="A15" s="94"/>
      <c r="B15" s="94"/>
      <c r="C15" s="94"/>
      <c r="D15" s="94"/>
      <c r="E15" s="94"/>
      <c r="F15" s="246"/>
      <c r="G15" s="130"/>
      <c r="H15" s="740" t="s">
        <v>1122</v>
      </c>
      <c r="I15" s="741"/>
      <c r="J15" s="5">
        <f>SUM(J7:J13)</f>
        <v>0</v>
      </c>
      <c r="K15" s="103" t="s">
        <v>58</v>
      </c>
    </row>
    <row r="16" spans="1:11" ht="18.75" customHeight="1" x14ac:dyDescent="0.2">
      <c r="F16" s="14"/>
      <c r="J16" s="18"/>
    </row>
    <row r="26" spans="6:13" ht="18.75" customHeight="1" x14ac:dyDescent="0.2">
      <c r="F26" s="14"/>
      <c r="M26" s="15"/>
    </row>
    <row r="28" spans="6:13" ht="18.75" customHeight="1" x14ac:dyDescent="0.2">
      <c r="F28" s="14"/>
    </row>
    <row r="29" spans="6:13" ht="18" customHeight="1" x14ac:dyDescent="0.2"/>
  </sheetData>
  <customSheetViews>
    <customSheetView guid="{0BABB45E-2E04-4EF9-B6DB-A3C90737BC1D}" showPageBreaks="1" showGridLines="0" view="pageBreakPreview">
      <selection activeCell="H26" sqref="H26"/>
      <pageMargins left="0" right="0" top="0" bottom="0" header="0" footer="0"/>
      <printOptions horizontalCentered="1"/>
      <headerFooter alignWithMargins="0"/>
    </customSheetView>
    <customSheetView guid="{51EA80E5-8A40-457F-BD3B-5254392D47AE}" showPageBreaks="1" showGridLines="0" view="pageBreakPreview">
      <selection activeCell="H26" sqref="H26"/>
      <pageMargins left="0" right="0" top="0" bottom="0" header="0" footer="0"/>
      <printOptions horizontalCentered="1"/>
      <headerFooter alignWithMargins="0"/>
    </customSheetView>
    <customSheetView guid="{69464F70-16F9-4136-87AF-D70A02C3B76C}" showPageBreaks="1" showGridLines="0" view="pageBreakPreview">
      <selection activeCell="H26" sqref="H26"/>
      <pageMargins left="0" right="0" top="0" bottom="0" header="0" footer="0"/>
      <printOptions horizontalCentered="1"/>
      <headerFooter alignWithMargins="0"/>
    </customSheetView>
    <customSheetView guid="{D2B5EC5D-6E54-47E5-91DA-BD5989BD188A}" showPageBreaks="1" showGridLines="0" view="pageBreakPreview">
      <selection activeCell="H26" sqref="H26"/>
      <pageMargins left="0" right="0" top="0" bottom="0" header="0" footer="0"/>
      <printOptions horizontalCentered="1"/>
      <headerFooter alignWithMargins="0"/>
    </customSheetView>
    <customSheetView guid="{7638A293-2517-4C0E-9B00-4D7C5CE7FD01}" showPageBreaks="1" showGridLines="0" view="pageBreakPreview">
      <selection activeCell="H26" sqref="H26"/>
      <pageMargins left="0" right="0" top="0" bottom="0" header="0" footer="0"/>
      <printOptions horizontalCentered="1"/>
      <headerFooter alignWithMargins="0"/>
    </customSheetView>
    <customSheetView guid="{52797262-6142-4579-A585-EF778AE1B777}" showPageBreaks="1" showGridLines="0" view="pageBreakPreview">
      <selection activeCell="H26" sqref="H26"/>
      <pageMargins left="0" right="0" top="0" bottom="0" header="0" footer="0"/>
      <printOptions horizontalCentered="1"/>
      <headerFooter alignWithMargins="0"/>
    </customSheetView>
    <customSheetView guid="{88309E32-0F84-4306-A278-4798D3F83810}" showPageBreaks="1" showGridLines="0" view="pageBreakPreview">
      <selection activeCell="H26" sqref="H26"/>
      <pageMargins left="0" right="0" top="0" bottom="0" header="0" footer="0"/>
      <printOptions horizontalCentered="1"/>
      <headerFooter alignWithMargins="0"/>
    </customSheetView>
    <customSheetView guid="{82097881-6F01-409B-9626-09347A86C944}" showPageBreaks="1" showGridLines="0" view="pageBreakPreview">
      <selection activeCell="J15" sqref="J15"/>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H26" sqref="H26"/>
      <pageMargins left="0" right="0" top="0" bottom="0" header="0" footer="0"/>
      <printOptions horizontalCentered="1"/>
      <headerFooter alignWithMargins="0"/>
    </customSheetView>
  </customSheetViews>
  <mergeCells count="14">
    <mergeCell ref="D13:E13"/>
    <mergeCell ref="H15:I15"/>
    <mergeCell ref="D8:E8"/>
    <mergeCell ref="D9:E9"/>
    <mergeCell ref="D10:E10"/>
    <mergeCell ref="D11:E11"/>
    <mergeCell ref="D12:E12"/>
    <mergeCell ref="H14:I14"/>
    <mergeCell ref="D7:E7"/>
    <mergeCell ref="A1:B1"/>
    <mergeCell ref="C1:E1"/>
    <mergeCell ref="I1:K1"/>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67"/>
  <sheetViews>
    <sheetView showGridLines="0" view="pageBreakPreview" topLeftCell="A34" zoomScaleNormal="100" zoomScaleSheetLayoutView="100" workbookViewId="0">
      <selection activeCell="Q15" sqref="Q15"/>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4.453125" style="14" bestFit="1" customWidth="1"/>
    <col min="12" max="16384" width="9" style="14"/>
  </cols>
  <sheetData>
    <row r="1" spans="1:11" ht="18.75" customHeight="1" x14ac:dyDescent="0.2">
      <c r="A1" s="731" t="s">
        <v>144</v>
      </c>
      <c r="B1" s="732"/>
      <c r="C1" s="856" t="s">
        <v>1113</v>
      </c>
      <c r="D1" s="1188"/>
      <c r="E1" s="857"/>
      <c r="F1" s="108"/>
      <c r="G1" s="94"/>
      <c r="H1" s="465" t="s">
        <v>1</v>
      </c>
      <c r="I1" s="1189">
        <f>総括表!H4</f>
        <v>0</v>
      </c>
      <c r="J1" s="1190"/>
      <c r="K1" s="1189"/>
    </row>
    <row r="2" spans="1:11" ht="18.75" customHeight="1" x14ac:dyDescent="0.2">
      <c r="A2" s="94"/>
      <c r="B2" s="94"/>
      <c r="C2" s="94"/>
      <c r="D2" s="94"/>
      <c r="E2" s="94"/>
      <c r="F2" s="108"/>
      <c r="G2" s="94"/>
      <c r="H2" s="121"/>
      <c r="I2" s="94"/>
      <c r="J2" s="131"/>
      <c r="K2" s="94"/>
    </row>
    <row r="3" spans="1:11" ht="18.75" customHeight="1" x14ac:dyDescent="0.2">
      <c r="A3" s="97" t="s">
        <v>9</v>
      </c>
      <c r="B3" s="98" t="s">
        <v>1123</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146</v>
      </c>
      <c r="C5" s="730"/>
      <c r="D5" s="729" t="s">
        <v>147</v>
      </c>
      <c r="E5" s="730"/>
      <c r="F5" s="330" t="s">
        <v>148</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393"/>
      <c r="E7" s="351" t="s">
        <v>1124</v>
      </c>
      <c r="F7" s="467"/>
      <c r="G7" s="464" t="s">
        <v>152</v>
      </c>
      <c r="H7" s="471">
        <v>8.8999999999999996E-2</v>
      </c>
      <c r="I7" s="469" t="s">
        <v>153</v>
      </c>
      <c r="J7" s="470">
        <f>ROUND(F7*H7,0)</f>
        <v>0</v>
      </c>
      <c r="K7" s="103" t="s">
        <v>297</v>
      </c>
    </row>
    <row r="8" spans="1:11" s="1" customFormat="1" ht="15" customHeight="1" x14ac:dyDescent="0.2">
      <c r="A8" s="98"/>
      <c r="B8" s="349">
        <v>2</v>
      </c>
      <c r="C8" s="350" t="s">
        <v>155</v>
      </c>
      <c r="D8" s="393"/>
      <c r="E8" s="351" t="s">
        <v>1125</v>
      </c>
      <c r="F8" s="467"/>
      <c r="G8" s="464" t="s">
        <v>152</v>
      </c>
      <c r="H8" s="471">
        <v>7.3999999999999996E-2</v>
      </c>
      <c r="I8" s="469" t="s">
        <v>153</v>
      </c>
      <c r="J8" s="470">
        <f t="shared" ref="J8:J41" si="0">ROUND(F8*H8,0)</f>
        <v>0</v>
      </c>
      <c r="K8" s="103" t="s">
        <v>156</v>
      </c>
    </row>
    <row r="9" spans="1:11" s="1" customFormat="1" ht="15" customHeight="1" x14ac:dyDescent="0.2">
      <c r="A9" s="98"/>
      <c r="B9" s="349">
        <v>3</v>
      </c>
      <c r="C9" s="350" t="s">
        <v>157</v>
      </c>
      <c r="D9" s="393"/>
      <c r="E9" s="351" t="s">
        <v>1124</v>
      </c>
      <c r="F9" s="467"/>
      <c r="G9" s="464" t="s">
        <v>152</v>
      </c>
      <c r="H9" s="471">
        <v>0.159</v>
      </c>
      <c r="I9" s="469" t="s">
        <v>153</v>
      </c>
      <c r="J9" s="470">
        <f t="shared" si="0"/>
        <v>0</v>
      </c>
      <c r="K9" s="103" t="s">
        <v>158</v>
      </c>
    </row>
    <row r="10" spans="1:11" s="1" customFormat="1" ht="15" customHeight="1" x14ac:dyDescent="0.2">
      <c r="A10" s="98"/>
      <c r="B10" s="349">
        <v>4</v>
      </c>
      <c r="C10" s="351" t="s">
        <v>157</v>
      </c>
      <c r="D10" s="393"/>
      <c r="E10" s="351" t="s">
        <v>1125</v>
      </c>
      <c r="F10" s="467"/>
      <c r="G10" s="464" t="s">
        <v>152</v>
      </c>
      <c r="H10" s="471">
        <v>0.13300000000000001</v>
      </c>
      <c r="I10" s="469" t="s">
        <v>153</v>
      </c>
      <c r="J10" s="470">
        <f t="shared" si="0"/>
        <v>0</v>
      </c>
      <c r="K10" s="103" t="s">
        <v>160</v>
      </c>
    </row>
    <row r="11" spans="1:11" s="1" customFormat="1" ht="15" customHeight="1" x14ac:dyDescent="0.2">
      <c r="A11" s="98"/>
      <c r="B11" s="349">
        <v>5</v>
      </c>
      <c r="C11" s="350" t="s">
        <v>159</v>
      </c>
      <c r="D11" s="393"/>
      <c r="E11" s="351" t="s">
        <v>1124</v>
      </c>
      <c r="F11" s="467"/>
      <c r="G11" s="464" t="s">
        <v>152</v>
      </c>
      <c r="H11" s="471">
        <v>0.19700000000000001</v>
      </c>
      <c r="I11" s="469" t="s">
        <v>153</v>
      </c>
      <c r="J11" s="470">
        <f t="shared" si="0"/>
        <v>0</v>
      </c>
      <c r="K11" s="103" t="s">
        <v>162</v>
      </c>
    </row>
    <row r="12" spans="1:11" s="1" customFormat="1" ht="15" customHeight="1" x14ac:dyDescent="0.2">
      <c r="A12" s="98"/>
      <c r="B12" s="349">
        <v>6</v>
      </c>
      <c r="C12" s="351" t="s">
        <v>159</v>
      </c>
      <c r="D12" s="393"/>
      <c r="E12" s="351" t="s">
        <v>1125</v>
      </c>
      <c r="F12" s="467"/>
      <c r="G12" s="464" t="s">
        <v>152</v>
      </c>
      <c r="H12" s="471">
        <v>0.16400000000000001</v>
      </c>
      <c r="I12" s="469" t="s">
        <v>153</v>
      </c>
      <c r="J12" s="470">
        <f>ROUND(F12*H12,0)</f>
        <v>0</v>
      </c>
      <c r="K12" s="103" t="s">
        <v>174</v>
      </c>
    </row>
    <row r="13" spans="1:11" s="1" customFormat="1" ht="15" customHeight="1" x14ac:dyDescent="0.2">
      <c r="A13" s="98"/>
      <c r="B13" s="349">
        <v>7</v>
      </c>
      <c r="C13" s="350" t="s">
        <v>161</v>
      </c>
      <c r="D13" s="393"/>
      <c r="E13" s="351" t="s">
        <v>1124</v>
      </c>
      <c r="F13" s="467"/>
      <c r="G13" s="464" t="s">
        <v>152</v>
      </c>
      <c r="H13" s="471">
        <v>0.19400000000000001</v>
      </c>
      <c r="I13" s="469" t="s">
        <v>153</v>
      </c>
      <c r="J13" s="470">
        <f t="shared" si="0"/>
        <v>0</v>
      </c>
      <c r="K13" s="103" t="s">
        <v>176</v>
      </c>
    </row>
    <row r="14" spans="1:11" s="1" customFormat="1" ht="15" customHeight="1" x14ac:dyDescent="0.2">
      <c r="A14" s="98"/>
      <c r="B14" s="349">
        <v>8</v>
      </c>
      <c r="C14" s="351" t="s">
        <v>161</v>
      </c>
      <c r="D14" s="393"/>
      <c r="E14" s="351" t="s">
        <v>1125</v>
      </c>
      <c r="F14" s="467"/>
      <c r="G14" s="464" t="s">
        <v>152</v>
      </c>
      <c r="H14" s="471">
        <v>0.16200000000000001</v>
      </c>
      <c r="I14" s="469" t="s">
        <v>153</v>
      </c>
      <c r="J14" s="470">
        <f t="shared" si="0"/>
        <v>0</v>
      </c>
      <c r="K14" s="103" t="s">
        <v>269</v>
      </c>
    </row>
    <row r="15" spans="1:11" s="1" customFormat="1" ht="15" customHeight="1" x14ac:dyDescent="0.2">
      <c r="A15" s="98"/>
      <c r="B15" s="349">
        <v>9</v>
      </c>
      <c r="C15" s="350" t="s">
        <v>173</v>
      </c>
      <c r="D15" s="393"/>
      <c r="E15" s="351" t="s">
        <v>1124</v>
      </c>
      <c r="F15" s="467"/>
      <c r="G15" s="464" t="s">
        <v>152</v>
      </c>
      <c r="H15" s="471">
        <v>0.214</v>
      </c>
      <c r="I15" s="469" t="s">
        <v>153</v>
      </c>
      <c r="J15" s="470">
        <f t="shared" si="0"/>
        <v>0</v>
      </c>
      <c r="K15" s="103" t="s">
        <v>250</v>
      </c>
    </row>
    <row r="16" spans="1:11" s="1" customFormat="1" ht="15" customHeight="1" x14ac:dyDescent="0.2">
      <c r="A16" s="98"/>
      <c r="B16" s="349">
        <v>10</v>
      </c>
      <c r="C16" s="351" t="s">
        <v>173</v>
      </c>
      <c r="D16" s="393"/>
      <c r="E16" s="351" t="s">
        <v>1125</v>
      </c>
      <c r="F16" s="467"/>
      <c r="G16" s="464" t="s">
        <v>152</v>
      </c>
      <c r="H16" s="471">
        <v>0.17899999999999999</v>
      </c>
      <c r="I16" s="469" t="s">
        <v>153</v>
      </c>
      <c r="J16" s="470">
        <f t="shared" si="0"/>
        <v>0</v>
      </c>
      <c r="K16" s="103" t="s">
        <v>272</v>
      </c>
    </row>
    <row r="17" spans="1:11" s="1" customFormat="1" ht="15" customHeight="1" x14ac:dyDescent="0.2">
      <c r="A17" s="98"/>
      <c r="B17" s="349">
        <v>11</v>
      </c>
      <c r="C17" s="350" t="s">
        <v>175</v>
      </c>
      <c r="D17" s="393"/>
      <c r="E17" s="351" t="s">
        <v>1124</v>
      </c>
      <c r="F17" s="467"/>
      <c r="G17" s="464" t="s">
        <v>152</v>
      </c>
      <c r="H17" s="471">
        <v>0.254</v>
      </c>
      <c r="I17" s="469" t="s">
        <v>153</v>
      </c>
      <c r="J17" s="470">
        <f t="shared" si="0"/>
        <v>0</v>
      </c>
      <c r="K17" s="103" t="s">
        <v>229</v>
      </c>
    </row>
    <row r="18" spans="1:11" s="1" customFormat="1" ht="15" customHeight="1" x14ac:dyDescent="0.2">
      <c r="A18" s="98"/>
      <c r="B18" s="349">
        <v>12</v>
      </c>
      <c r="C18" s="351" t="s">
        <v>175</v>
      </c>
      <c r="D18" s="393"/>
      <c r="E18" s="351" t="s">
        <v>1125</v>
      </c>
      <c r="F18" s="467"/>
      <c r="G18" s="464" t="s">
        <v>152</v>
      </c>
      <c r="H18" s="471">
        <v>0.21199999999999999</v>
      </c>
      <c r="I18" s="469" t="s">
        <v>153</v>
      </c>
      <c r="J18" s="470">
        <f t="shared" si="0"/>
        <v>0</v>
      </c>
      <c r="K18" s="103" t="s">
        <v>275</v>
      </c>
    </row>
    <row r="19" spans="1:11" s="1" customFormat="1" ht="15" customHeight="1" x14ac:dyDescent="0.2">
      <c r="A19" s="98"/>
      <c r="B19" s="349">
        <v>13</v>
      </c>
      <c r="C19" s="351" t="s">
        <v>175</v>
      </c>
      <c r="D19" s="393"/>
      <c r="E19" s="351" t="s">
        <v>1126</v>
      </c>
      <c r="F19" s="467"/>
      <c r="G19" s="464" t="s">
        <v>152</v>
      </c>
      <c r="H19" s="471">
        <v>0.19</v>
      </c>
      <c r="I19" s="469" t="s">
        <v>153</v>
      </c>
      <c r="J19" s="470">
        <f t="shared" si="0"/>
        <v>0</v>
      </c>
      <c r="K19" s="103" t="s">
        <v>277</v>
      </c>
    </row>
    <row r="20" spans="1:11" s="1" customFormat="1" ht="15" customHeight="1" x14ac:dyDescent="0.2">
      <c r="A20" s="98"/>
      <c r="B20" s="349">
        <v>14</v>
      </c>
      <c r="C20" s="351" t="s">
        <v>196</v>
      </c>
      <c r="D20" s="393"/>
      <c r="E20" s="351" t="s">
        <v>1127</v>
      </c>
      <c r="F20" s="467"/>
      <c r="G20" s="464" t="s">
        <v>152</v>
      </c>
      <c r="H20" s="471">
        <v>0.39400000000000002</v>
      </c>
      <c r="I20" s="469" t="s">
        <v>153</v>
      </c>
      <c r="J20" s="470">
        <f t="shared" si="0"/>
        <v>0</v>
      </c>
      <c r="K20" s="103" t="s">
        <v>280</v>
      </c>
    </row>
    <row r="21" spans="1:11" s="1" customFormat="1" ht="15" customHeight="1" x14ac:dyDescent="0.2">
      <c r="A21" s="98"/>
      <c r="B21" s="349">
        <v>15</v>
      </c>
      <c r="C21" s="351" t="s">
        <v>196</v>
      </c>
      <c r="D21" s="393"/>
      <c r="E21" s="351" t="s">
        <v>1125</v>
      </c>
      <c r="F21" s="467"/>
      <c r="G21" s="464" t="s">
        <v>152</v>
      </c>
      <c r="H21" s="471">
        <v>0.246</v>
      </c>
      <c r="I21" s="469" t="s">
        <v>153</v>
      </c>
      <c r="J21" s="470">
        <f t="shared" si="0"/>
        <v>0</v>
      </c>
      <c r="K21" s="103" t="s">
        <v>282</v>
      </c>
    </row>
    <row r="22" spans="1:11" s="1" customFormat="1" ht="15" customHeight="1" x14ac:dyDescent="0.2">
      <c r="A22" s="98"/>
      <c r="B22" s="349">
        <v>16</v>
      </c>
      <c r="C22" s="350" t="s">
        <v>197</v>
      </c>
      <c r="D22" s="393"/>
      <c r="E22" s="351" t="s">
        <v>1124</v>
      </c>
      <c r="F22" s="467"/>
      <c r="G22" s="464" t="s">
        <v>152</v>
      </c>
      <c r="H22" s="471">
        <v>0.32600000000000001</v>
      </c>
      <c r="I22" s="469" t="s">
        <v>153</v>
      </c>
      <c r="J22" s="470">
        <f>ROUND(F22*H22,0)</f>
        <v>0</v>
      </c>
      <c r="K22" s="103" t="s">
        <v>284</v>
      </c>
    </row>
    <row r="23" spans="1:11" s="1" customFormat="1" ht="15" customHeight="1" x14ac:dyDescent="0.2">
      <c r="A23" s="98"/>
      <c r="B23" s="349">
        <v>17</v>
      </c>
      <c r="C23" s="351" t="s">
        <v>197</v>
      </c>
      <c r="D23" s="393"/>
      <c r="E23" s="351" t="s">
        <v>1125</v>
      </c>
      <c r="F23" s="467"/>
      <c r="G23" s="464" t="s">
        <v>152</v>
      </c>
      <c r="H23" s="471">
        <v>0.27100000000000002</v>
      </c>
      <c r="I23" s="469" t="s">
        <v>153</v>
      </c>
      <c r="J23" s="470">
        <f>ROUND(F23*H23,0)</f>
        <v>0</v>
      </c>
      <c r="K23" s="103" t="s">
        <v>286</v>
      </c>
    </row>
    <row r="24" spans="1:11" s="1" customFormat="1" ht="15" customHeight="1" x14ac:dyDescent="0.2">
      <c r="A24" s="98"/>
      <c r="B24" s="349">
        <v>18</v>
      </c>
      <c r="C24" s="350" t="s">
        <v>213</v>
      </c>
      <c r="D24" s="393"/>
      <c r="E24" s="351" t="s">
        <v>1124</v>
      </c>
      <c r="F24" s="467"/>
      <c r="G24" s="464" t="s">
        <v>152</v>
      </c>
      <c r="H24" s="471">
        <v>0.36</v>
      </c>
      <c r="I24" s="469" t="s">
        <v>153</v>
      </c>
      <c r="J24" s="470">
        <f>ROUND(F24*H24,0)</f>
        <v>0</v>
      </c>
      <c r="K24" s="103" t="s">
        <v>288</v>
      </c>
    </row>
    <row r="25" spans="1:11" s="1" customFormat="1" ht="15" customHeight="1" x14ac:dyDescent="0.2">
      <c r="A25" s="98"/>
      <c r="B25" s="349">
        <v>19</v>
      </c>
      <c r="C25" s="351" t="s">
        <v>213</v>
      </c>
      <c r="D25" s="393"/>
      <c r="E25" s="351" t="s">
        <v>1125</v>
      </c>
      <c r="F25" s="467"/>
      <c r="G25" s="464" t="s">
        <v>152</v>
      </c>
      <c r="H25" s="471">
        <v>0.3</v>
      </c>
      <c r="I25" s="469" t="s">
        <v>153</v>
      </c>
      <c r="J25" s="470">
        <f t="shared" si="0"/>
        <v>0</v>
      </c>
      <c r="K25" s="103" t="s">
        <v>653</v>
      </c>
    </row>
    <row r="26" spans="1:11" s="1" customFormat="1" ht="15" customHeight="1" x14ac:dyDescent="0.2">
      <c r="A26" s="98"/>
      <c r="B26" s="349">
        <v>20</v>
      </c>
      <c r="C26" s="351" t="s">
        <v>215</v>
      </c>
      <c r="D26" s="393"/>
      <c r="E26" s="351" t="s">
        <v>1128</v>
      </c>
      <c r="F26" s="467"/>
      <c r="G26" s="464" t="s">
        <v>152</v>
      </c>
      <c r="H26" s="471">
        <v>0.38900000000000001</v>
      </c>
      <c r="I26" s="469" t="s">
        <v>153</v>
      </c>
      <c r="J26" s="470">
        <f>ROUND(F26*H26,0)</f>
        <v>0</v>
      </c>
      <c r="K26" s="103" t="s">
        <v>321</v>
      </c>
    </row>
    <row r="27" spans="1:11" s="1" customFormat="1" ht="15" customHeight="1" x14ac:dyDescent="0.2">
      <c r="A27" s="98"/>
      <c r="B27" s="349">
        <v>21</v>
      </c>
      <c r="C27" s="351" t="s">
        <v>215</v>
      </c>
      <c r="D27" s="393"/>
      <c r="E27" s="351" t="s">
        <v>1129</v>
      </c>
      <c r="F27" s="467"/>
      <c r="G27" s="464" t="s">
        <v>152</v>
      </c>
      <c r="H27" s="471">
        <v>0.32400000000000001</v>
      </c>
      <c r="I27" s="469" t="s">
        <v>153</v>
      </c>
      <c r="J27" s="470">
        <f t="shared" si="0"/>
        <v>0</v>
      </c>
      <c r="K27" s="103" t="s">
        <v>666</v>
      </c>
    </row>
    <row r="28" spans="1:11" s="1" customFormat="1" ht="15" customHeight="1" x14ac:dyDescent="0.2">
      <c r="A28" s="98"/>
      <c r="B28" s="349">
        <v>22</v>
      </c>
      <c r="C28" s="351" t="s">
        <v>216</v>
      </c>
      <c r="D28" s="393"/>
      <c r="E28" s="351" t="s">
        <v>1128</v>
      </c>
      <c r="F28" s="467"/>
      <c r="G28" s="464" t="s">
        <v>152</v>
      </c>
      <c r="H28" s="471">
        <v>0.41899999999999998</v>
      </c>
      <c r="I28" s="469" t="s">
        <v>153</v>
      </c>
      <c r="J28" s="470">
        <f t="shared" si="0"/>
        <v>0</v>
      </c>
      <c r="K28" s="103" t="s">
        <v>667</v>
      </c>
    </row>
    <row r="29" spans="1:11" s="1" customFormat="1" ht="15" customHeight="1" x14ac:dyDescent="0.2">
      <c r="A29" s="98"/>
      <c r="B29" s="349">
        <v>23</v>
      </c>
      <c r="C29" s="351" t="s">
        <v>216</v>
      </c>
      <c r="D29" s="393"/>
      <c r="E29" s="351" t="s">
        <v>1129</v>
      </c>
      <c r="F29" s="467"/>
      <c r="G29" s="464" t="s">
        <v>152</v>
      </c>
      <c r="H29" s="471">
        <v>0.34899999999999998</v>
      </c>
      <c r="I29" s="469" t="s">
        <v>153</v>
      </c>
      <c r="J29" s="470">
        <f t="shared" si="0"/>
        <v>0</v>
      </c>
      <c r="K29" s="103" t="s">
        <v>668</v>
      </c>
    </row>
    <row r="30" spans="1:11" s="1" customFormat="1" ht="15" customHeight="1" x14ac:dyDescent="0.2">
      <c r="A30" s="98"/>
      <c r="B30" s="349">
        <v>24</v>
      </c>
      <c r="C30" s="351" t="s">
        <v>218</v>
      </c>
      <c r="D30" s="393"/>
      <c r="E30" s="351" t="s">
        <v>1130</v>
      </c>
      <c r="F30" s="467"/>
      <c r="G30" s="464" t="s">
        <v>152</v>
      </c>
      <c r="H30" s="471">
        <v>0.60199999999999998</v>
      </c>
      <c r="I30" s="469" t="s">
        <v>153</v>
      </c>
      <c r="J30" s="470">
        <f t="shared" si="0"/>
        <v>0</v>
      </c>
      <c r="K30" s="103" t="s">
        <v>669</v>
      </c>
    </row>
    <row r="31" spans="1:11" s="1" customFormat="1" ht="15" customHeight="1" x14ac:dyDescent="0.2">
      <c r="A31" s="98"/>
      <c r="B31" s="349">
        <v>25</v>
      </c>
      <c r="C31" s="351" t="s">
        <v>218</v>
      </c>
      <c r="D31" s="393"/>
      <c r="E31" s="351" t="s">
        <v>1128</v>
      </c>
      <c r="F31" s="467"/>
      <c r="G31" s="464" t="s">
        <v>152</v>
      </c>
      <c r="H31" s="471">
        <v>0.45200000000000001</v>
      </c>
      <c r="I31" s="469" t="s">
        <v>153</v>
      </c>
      <c r="J31" s="470">
        <f t="shared" si="0"/>
        <v>0</v>
      </c>
      <c r="K31" s="103" t="s">
        <v>670</v>
      </c>
    </row>
    <row r="32" spans="1:11" s="1" customFormat="1" ht="15" customHeight="1" x14ac:dyDescent="0.2">
      <c r="A32" s="98"/>
      <c r="B32" s="349">
        <v>26</v>
      </c>
      <c r="C32" s="351" t="s">
        <v>218</v>
      </c>
      <c r="D32" s="393"/>
      <c r="E32" s="351" t="s">
        <v>1129</v>
      </c>
      <c r="F32" s="467"/>
      <c r="G32" s="464" t="s">
        <v>152</v>
      </c>
      <c r="H32" s="471">
        <v>0.376</v>
      </c>
      <c r="I32" s="469" t="s">
        <v>153</v>
      </c>
      <c r="J32" s="470">
        <f t="shared" si="0"/>
        <v>0</v>
      </c>
      <c r="K32" s="103" t="s">
        <v>671</v>
      </c>
    </row>
    <row r="33" spans="1:11" s="1" customFormat="1" ht="15" customHeight="1" x14ac:dyDescent="0.2">
      <c r="A33" s="98"/>
      <c r="B33" s="349">
        <v>27</v>
      </c>
      <c r="C33" s="351" t="s">
        <v>220</v>
      </c>
      <c r="D33" s="393"/>
      <c r="E33" s="351" t="s">
        <v>1130</v>
      </c>
      <c r="F33" s="467"/>
      <c r="G33" s="464" t="s">
        <v>152</v>
      </c>
      <c r="H33" s="471">
        <v>0.64100000000000001</v>
      </c>
      <c r="I33" s="469" t="s">
        <v>153</v>
      </c>
      <c r="J33" s="470">
        <f t="shared" ref="J33:J35" si="1">ROUND(F33*H33,0)</f>
        <v>0</v>
      </c>
      <c r="K33" s="103" t="s">
        <v>672</v>
      </c>
    </row>
    <row r="34" spans="1:11" s="1" customFormat="1" ht="15" customHeight="1" x14ac:dyDescent="0.2">
      <c r="A34" s="98"/>
      <c r="B34" s="349">
        <v>28</v>
      </c>
      <c r="C34" s="351" t="s">
        <v>220</v>
      </c>
      <c r="D34" s="393"/>
      <c r="E34" s="351" t="s">
        <v>1128</v>
      </c>
      <c r="F34" s="467"/>
      <c r="G34" s="464" t="s">
        <v>152</v>
      </c>
      <c r="H34" s="471">
        <v>0.48099999999999998</v>
      </c>
      <c r="I34" s="469" t="s">
        <v>153</v>
      </c>
      <c r="J34" s="470">
        <f t="shared" si="1"/>
        <v>0</v>
      </c>
      <c r="K34" s="103" t="s">
        <v>673</v>
      </c>
    </row>
    <row r="35" spans="1:11" s="1" customFormat="1" ht="15" customHeight="1" x14ac:dyDescent="0.2">
      <c r="A35" s="98"/>
      <c r="B35" s="349">
        <v>29</v>
      </c>
      <c r="C35" s="351" t="s">
        <v>220</v>
      </c>
      <c r="D35" s="393"/>
      <c r="E35" s="351" t="s">
        <v>1129</v>
      </c>
      <c r="F35" s="467"/>
      <c r="G35" s="464" t="s">
        <v>152</v>
      </c>
      <c r="H35" s="471">
        <v>0.40100000000000002</v>
      </c>
      <c r="I35" s="469" t="s">
        <v>153</v>
      </c>
      <c r="J35" s="470">
        <f t="shared" si="1"/>
        <v>0</v>
      </c>
      <c r="K35" s="103" t="s">
        <v>674</v>
      </c>
    </row>
    <row r="36" spans="1:11" s="1" customFormat="1" ht="15" customHeight="1" x14ac:dyDescent="0.2">
      <c r="A36" s="98"/>
      <c r="B36" s="349">
        <v>30</v>
      </c>
      <c r="C36" s="351" t="s">
        <v>222</v>
      </c>
      <c r="D36" s="393"/>
      <c r="E36" s="351" t="s">
        <v>1130</v>
      </c>
      <c r="F36" s="467"/>
      <c r="G36" s="464" t="s">
        <v>152</v>
      </c>
      <c r="H36" s="471">
        <v>0.68</v>
      </c>
      <c r="I36" s="469" t="s">
        <v>153</v>
      </c>
      <c r="J36" s="470">
        <f t="shared" si="0"/>
        <v>0</v>
      </c>
      <c r="K36" s="103" t="s">
        <v>675</v>
      </c>
    </row>
    <row r="37" spans="1:11" s="1" customFormat="1" ht="15" customHeight="1" x14ac:dyDescent="0.2">
      <c r="A37" s="98"/>
      <c r="B37" s="349">
        <v>31</v>
      </c>
      <c r="C37" s="351" t="s">
        <v>222</v>
      </c>
      <c r="D37" s="393"/>
      <c r="E37" s="351" t="s">
        <v>1128</v>
      </c>
      <c r="F37" s="467"/>
      <c r="G37" s="464" t="s">
        <v>152</v>
      </c>
      <c r="H37" s="471">
        <v>0.51</v>
      </c>
      <c r="I37" s="469" t="s">
        <v>153</v>
      </c>
      <c r="J37" s="470">
        <f t="shared" si="0"/>
        <v>0</v>
      </c>
      <c r="K37" s="103" t="s">
        <v>676</v>
      </c>
    </row>
    <row r="38" spans="1:11" s="1" customFormat="1" ht="15" customHeight="1" x14ac:dyDescent="0.2">
      <c r="A38" s="98"/>
      <c r="B38" s="349">
        <v>32</v>
      </c>
      <c r="C38" s="351" t="s">
        <v>222</v>
      </c>
      <c r="D38" s="393"/>
      <c r="E38" s="351" t="s">
        <v>1129</v>
      </c>
      <c r="F38" s="467"/>
      <c r="G38" s="464" t="s">
        <v>152</v>
      </c>
      <c r="H38" s="471">
        <v>0.42499999999999999</v>
      </c>
      <c r="I38" s="469" t="s">
        <v>153</v>
      </c>
      <c r="J38" s="470">
        <f t="shared" si="0"/>
        <v>0</v>
      </c>
      <c r="K38" s="103" t="s">
        <v>677</v>
      </c>
    </row>
    <row r="39" spans="1:11" s="1" customFormat="1" ht="15" customHeight="1" x14ac:dyDescent="0.2">
      <c r="A39" s="98"/>
      <c r="B39" s="349">
        <v>33</v>
      </c>
      <c r="C39" s="351" t="s">
        <v>584</v>
      </c>
      <c r="D39" s="393"/>
      <c r="E39" s="351" t="s">
        <v>1130</v>
      </c>
      <c r="F39" s="467"/>
      <c r="G39" s="464" t="s">
        <v>152</v>
      </c>
      <c r="H39" s="471">
        <v>0.72</v>
      </c>
      <c r="I39" s="469" t="s">
        <v>153</v>
      </c>
      <c r="J39" s="470">
        <f t="shared" si="0"/>
        <v>0</v>
      </c>
      <c r="K39" s="103" t="s">
        <v>678</v>
      </c>
    </row>
    <row r="40" spans="1:11" s="1" customFormat="1" ht="15" customHeight="1" x14ac:dyDescent="0.2">
      <c r="A40" s="98"/>
      <c r="B40" s="349">
        <v>34</v>
      </c>
      <c r="C40" s="351" t="s">
        <v>584</v>
      </c>
      <c r="D40" s="393"/>
      <c r="E40" s="351" t="s">
        <v>1128</v>
      </c>
      <c r="F40" s="467"/>
      <c r="G40" s="464" t="s">
        <v>152</v>
      </c>
      <c r="H40" s="471">
        <v>0.54</v>
      </c>
      <c r="I40" s="469" t="s">
        <v>153</v>
      </c>
      <c r="J40" s="470">
        <f t="shared" si="0"/>
        <v>0</v>
      </c>
      <c r="K40" s="103" t="s">
        <v>835</v>
      </c>
    </row>
    <row r="41" spans="1:11" s="1" customFormat="1" ht="15" customHeight="1" x14ac:dyDescent="0.2">
      <c r="A41" s="98"/>
      <c r="B41" s="349">
        <v>35</v>
      </c>
      <c r="C41" s="351" t="s">
        <v>584</v>
      </c>
      <c r="D41" s="393"/>
      <c r="E41" s="351" t="s">
        <v>1129</v>
      </c>
      <c r="F41" s="467"/>
      <c r="G41" s="464" t="s">
        <v>152</v>
      </c>
      <c r="H41" s="471">
        <v>0.45</v>
      </c>
      <c r="I41" s="469" t="s">
        <v>153</v>
      </c>
      <c r="J41" s="470">
        <f t="shared" si="0"/>
        <v>0</v>
      </c>
      <c r="K41" s="103" t="s">
        <v>836</v>
      </c>
    </row>
    <row r="42" spans="1:11" s="1" customFormat="1" ht="15" customHeight="1" x14ac:dyDescent="0.2">
      <c r="A42" s="98"/>
      <c r="B42" s="349">
        <v>36</v>
      </c>
      <c r="C42" s="351" t="s">
        <v>226</v>
      </c>
      <c r="D42" s="393"/>
      <c r="E42" s="351" t="s">
        <v>1130</v>
      </c>
      <c r="F42" s="467"/>
      <c r="G42" s="464" t="s">
        <v>152</v>
      </c>
      <c r="H42" s="471">
        <v>0.76100000000000001</v>
      </c>
      <c r="I42" s="469" t="s">
        <v>153</v>
      </c>
      <c r="J42" s="470">
        <f t="shared" ref="J42:J57" si="2">ROUND(F42*H42,0)</f>
        <v>0</v>
      </c>
      <c r="K42" s="103" t="s">
        <v>837</v>
      </c>
    </row>
    <row r="43" spans="1:11" s="1" customFormat="1" ht="15" customHeight="1" x14ac:dyDescent="0.2">
      <c r="A43" s="98"/>
      <c r="B43" s="349">
        <v>37</v>
      </c>
      <c r="C43" s="351" t="s">
        <v>226</v>
      </c>
      <c r="D43" s="393"/>
      <c r="E43" s="351" t="s">
        <v>1131</v>
      </c>
      <c r="F43" s="467"/>
      <c r="G43" s="464" t="s">
        <v>152</v>
      </c>
      <c r="H43" s="471">
        <v>0.68500000000000005</v>
      </c>
      <c r="I43" s="469" t="s">
        <v>153</v>
      </c>
      <c r="J43" s="470">
        <f t="shared" si="2"/>
        <v>0</v>
      </c>
      <c r="K43" s="103" t="s">
        <v>838</v>
      </c>
    </row>
    <row r="44" spans="1:11" s="1" customFormat="1" ht="15" customHeight="1" x14ac:dyDescent="0.2">
      <c r="A44" s="98"/>
      <c r="B44" s="349">
        <v>38</v>
      </c>
      <c r="C44" s="351" t="s">
        <v>226</v>
      </c>
      <c r="D44" s="393"/>
      <c r="E44" s="351" t="s">
        <v>1128</v>
      </c>
      <c r="F44" s="467"/>
      <c r="G44" s="464" t="s">
        <v>152</v>
      </c>
      <c r="H44" s="471">
        <v>0.56999999999999995</v>
      </c>
      <c r="I44" s="469" t="s">
        <v>153</v>
      </c>
      <c r="J44" s="470">
        <f t="shared" si="2"/>
        <v>0</v>
      </c>
      <c r="K44" s="103" t="s">
        <v>839</v>
      </c>
    </row>
    <row r="45" spans="1:11" s="1" customFormat="1" ht="15" customHeight="1" x14ac:dyDescent="0.2">
      <c r="A45" s="98"/>
      <c r="B45" s="349">
        <v>39</v>
      </c>
      <c r="C45" s="351" t="s">
        <v>226</v>
      </c>
      <c r="D45" s="393"/>
      <c r="E45" s="351" t="s">
        <v>1129</v>
      </c>
      <c r="F45" s="467"/>
      <c r="G45" s="464" t="s">
        <v>152</v>
      </c>
      <c r="H45" s="471">
        <v>0.47499999999999998</v>
      </c>
      <c r="I45" s="469" t="s">
        <v>153</v>
      </c>
      <c r="J45" s="470">
        <f t="shared" si="2"/>
        <v>0</v>
      </c>
      <c r="K45" s="103" t="s">
        <v>840</v>
      </c>
    </row>
    <row r="46" spans="1:11" s="1" customFormat="1" ht="15" customHeight="1" x14ac:dyDescent="0.2">
      <c r="A46" s="98"/>
      <c r="B46" s="349">
        <v>40</v>
      </c>
      <c r="C46" s="351" t="s">
        <v>228</v>
      </c>
      <c r="D46" s="393"/>
      <c r="E46" s="351" t="s">
        <v>1128</v>
      </c>
      <c r="F46" s="467"/>
      <c r="G46" s="464" t="s">
        <v>152</v>
      </c>
      <c r="H46" s="471">
        <v>0.6</v>
      </c>
      <c r="I46" s="469" t="s">
        <v>153</v>
      </c>
      <c r="J46" s="470">
        <f t="shared" si="2"/>
        <v>0</v>
      </c>
      <c r="K46" s="103" t="s">
        <v>841</v>
      </c>
    </row>
    <row r="47" spans="1:11" s="1" customFormat="1" ht="15" customHeight="1" x14ac:dyDescent="0.2">
      <c r="A47" s="98"/>
      <c r="B47" s="349">
        <v>41</v>
      </c>
      <c r="C47" s="351" t="s">
        <v>228</v>
      </c>
      <c r="D47" s="393"/>
      <c r="E47" s="351" t="s">
        <v>1129</v>
      </c>
      <c r="F47" s="467"/>
      <c r="G47" s="464" t="s">
        <v>152</v>
      </c>
      <c r="H47" s="471">
        <v>0.5</v>
      </c>
      <c r="I47" s="469" t="s">
        <v>153</v>
      </c>
      <c r="J47" s="470">
        <f t="shared" si="2"/>
        <v>0</v>
      </c>
      <c r="K47" s="103" t="s">
        <v>842</v>
      </c>
    </row>
    <row r="48" spans="1:11" s="1" customFormat="1" ht="15" customHeight="1" x14ac:dyDescent="0.2">
      <c r="A48" s="98"/>
      <c r="B48" s="349">
        <v>42</v>
      </c>
      <c r="C48" s="351" t="s">
        <v>230</v>
      </c>
      <c r="D48" s="393"/>
      <c r="E48" s="351" t="s">
        <v>1132</v>
      </c>
      <c r="F48" s="467"/>
      <c r="G48" s="464" t="s">
        <v>152</v>
      </c>
      <c r="H48" s="471">
        <v>0.72</v>
      </c>
      <c r="I48" s="469" t="s">
        <v>153</v>
      </c>
      <c r="J48" s="470">
        <f t="shared" si="2"/>
        <v>0</v>
      </c>
      <c r="K48" s="103" t="s">
        <v>1133</v>
      </c>
    </row>
    <row r="49" spans="1:11" s="1" customFormat="1" ht="15" customHeight="1" x14ac:dyDescent="0.2">
      <c r="A49" s="98"/>
      <c r="B49" s="349">
        <v>43</v>
      </c>
      <c r="C49" s="351" t="s">
        <v>230</v>
      </c>
      <c r="D49" s="393"/>
      <c r="E49" s="351" t="s">
        <v>1128</v>
      </c>
      <c r="F49" s="467"/>
      <c r="G49" s="464" t="s">
        <v>152</v>
      </c>
      <c r="H49" s="471">
        <v>0.6</v>
      </c>
      <c r="I49" s="469" t="s">
        <v>153</v>
      </c>
      <c r="J49" s="470">
        <f t="shared" si="2"/>
        <v>0</v>
      </c>
      <c r="K49" s="103" t="s">
        <v>844</v>
      </c>
    </row>
    <row r="50" spans="1:11" s="1" customFormat="1" ht="15" customHeight="1" x14ac:dyDescent="0.2">
      <c r="A50" s="98"/>
      <c r="B50" s="349">
        <v>44</v>
      </c>
      <c r="C50" s="351" t="s">
        <v>230</v>
      </c>
      <c r="D50" s="393"/>
      <c r="E50" s="351" t="s">
        <v>1129</v>
      </c>
      <c r="F50" s="467"/>
      <c r="G50" s="464" t="s">
        <v>152</v>
      </c>
      <c r="H50" s="471">
        <v>0.5</v>
      </c>
      <c r="I50" s="469" t="s">
        <v>153</v>
      </c>
      <c r="J50" s="470">
        <f t="shared" si="2"/>
        <v>0</v>
      </c>
      <c r="K50" s="103" t="s">
        <v>845</v>
      </c>
    </row>
    <row r="51" spans="1:11" s="1" customFormat="1" ht="15" customHeight="1" x14ac:dyDescent="0.2">
      <c r="A51" s="98"/>
      <c r="B51" s="349">
        <v>45</v>
      </c>
      <c r="C51" s="351" t="s">
        <v>232</v>
      </c>
      <c r="D51" s="393"/>
      <c r="E51" s="351" t="s">
        <v>1134</v>
      </c>
      <c r="F51" s="467"/>
      <c r="G51" s="464" t="s">
        <v>152</v>
      </c>
      <c r="H51" s="471">
        <v>0.8</v>
      </c>
      <c r="I51" s="469" t="s">
        <v>153</v>
      </c>
      <c r="J51" s="470">
        <f t="shared" ref="J51:J54" si="3">ROUND(F51*H51,0)</f>
        <v>0</v>
      </c>
      <c r="K51" s="103" t="s">
        <v>846</v>
      </c>
    </row>
    <row r="52" spans="1:11" s="1" customFormat="1" ht="15" customHeight="1" x14ac:dyDescent="0.2">
      <c r="A52" s="98"/>
      <c r="B52" s="349">
        <v>46</v>
      </c>
      <c r="C52" s="351" t="s">
        <v>232</v>
      </c>
      <c r="D52" s="393"/>
      <c r="E52" s="351" t="s">
        <v>1132</v>
      </c>
      <c r="F52" s="467"/>
      <c r="G52" s="464" t="s">
        <v>152</v>
      </c>
      <c r="H52" s="471">
        <v>0.72</v>
      </c>
      <c r="I52" s="469" t="s">
        <v>153</v>
      </c>
      <c r="J52" s="470">
        <f t="shared" si="3"/>
        <v>0</v>
      </c>
      <c r="K52" s="103" t="s">
        <v>847</v>
      </c>
    </row>
    <row r="53" spans="1:11" s="1" customFormat="1" ht="15" customHeight="1" x14ac:dyDescent="0.2">
      <c r="A53" s="98"/>
      <c r="B53" s="349">
        <v>47</v>
      </c>
      <c r="C53" s="351" t="s">
        <v>232</v>
      </c>
      <c r="D53" s="393"/>
      <c r="E53" s="351" t="s">
        <v>1128</v>
      </c>
      <c r="F53" s="467"/>
      <c r="G53" s="464" t="s">
        <v>152</v>
      </c>
      <c r="H53" s="471">
        <v>0.6</v>
      </c>
      <c r="I53" s="469" t="s">
        <v>153</v>
      </c>
      <c r="J53" s="470">
        <f t="shared" si="3"/>
        <v>0</v>
      </c>
      <c r="K53" s="103" t="s">
        <v>848</v>
      </c>
    </row>
    <row r="54" spans="1:11" s="1" customFormat="1" ht="15" customHeight="1" x14ac:dyDescent="0.2">
      <c r="A54" s="98"/>
      <c r="B54" s="349">
        <v>48</v>
      </c>
      <c r="C54" s="351" t="s">
        <v>232</v>
      </c>
      <c r="D54" s="393"/>
      <c r="E54" s="351" t="s">
        <v>1129</v>
      </c>
      <c r="F54" s="467"/>
      <c r="G54" s="464" t="s">
        <v>152</v>
      </c>
      <c r="H54" s="471">
        <v>0.5</v>
      </c>
      <c r="I54" s="469" t="s">
        <v>153</v>
      </c>
      <c r="J54" s="470">
        <f t="shared" si="3"/>
        <v>0</v>
      </c>
      <c r="K54" s="103" t="s">
        <v>1135</v>
      </c>
    </row>
    <row r="55" spans="1:11" s="1" customFormat="1" ht="15" customHeight="1" x14ac:dyDescent="0.2">
      <c r="A55" s="98"/>
      <c r="B55" s="349">
        <v>49</v>
      </c>
      <c r="C55" s="351" t="s">
        <v>1136</v>
      </c>
      <c r="D55" s="393"/>
      <c r="E55" s="351" t="s">
        <v>1134</v>
      </c>
      <c r="F55" s="467"/>
      <c r="G55" s="464" t="s">
        <v>152</v>
      </c>
      <c r="H55" s="471">
        <v>0.8</v>
      </c>
      <c r="I55" s="469" t="s">
        <v>153</v>
      </c>
      <c r="J55" s="470">
        <f t="shared" si="2"/>
        <v>0</v>
      </c>
      <c r="K55" s="103" t="s">
        <v>1137</v>
      </c>
    </row>
    <row r="56" spans="1:11" s="1" customFormat="1" ht="15" customHeight="1" x14ac:dyDescent="0.2">
      <c r="A56" s="98"/>
      <c r="B56" s="352">
        <v>50</v>
      </c>
      <c r="C56" s="351" t="s">
        <v>1136</v>
      </c>
      <c r="D56" s="393"/>
      <c r="E56" s="351" t="s">
        <v>1132</v>
      </c>
      <c r="F56" s="467"/>
      <c r="G56" s="464" t="s">
        <v>152</v>
      </c>
      <c r="H56" s="471">
        <v>0.72</v>
      </c>
      <c r="I56" s="469" t="s">
        <v>153</v>
      </c>
      <c r="J56" s="470">
        <f t="shared" si="2"/>
        <v>0</v>
      </c>
      <c r="K56" s="103" t="s">
        <v>851</v>
      </c>
    </row>
    <row r="57" spans="1:11" s="1" customFormat="1" ht="15" customHeight="1" x14ac:dyDescent="0.2">
      <c r="A57" s="98"/>
      <c r="B57" s="349">
        <v>51</v>
      </c>
      <c r="C57" s="351" t="s">
        <v>1136</v>
      </c>
      <c r="D57" s="393"/>
      <c r="E57" s="351" t="s">
        <v>1128</v>
      </c>
      <c r="F57" s="467"/>
      <c r="G57" s="464" t="s">
        <v>152</v>
      </c>
      <c r="H57" s="471">
        <v>0.6</v>
      </c>
      <c r="I57" s="469" t="s">
        <v>153</v>
      </c>
      <c r="J57" s="470">
        <f t="shared" si="2"/>
        <v>0</v>
      </c>
      <c r="K57" s="103" t="s">
        <v>852</v>
      </c>
    </row>
    <row r="58" spans="1:11" s="1" customFormat="1" ht="15" customHeight="1" thickBot="1" x14ac:dyDescent="0.25">
      <c r="A58" s="98"/>
      <c r="B58" s="352">
        <v>52</v>
      </c>
      <c r="C58" s="351" t="s">
        <v>1136</v>
      </c>
      <c r="D58" s="393"/>
      <c r="E58" s="351" t="s">
        <v>1129</v>
      </c>
      <c r="F58" s="467"/>
      <c r="G58" s="464" t="s">
        <v>152</v>
      </c>
      <c r="H58" s="471">
        <v>0.5</v>
      </c>
      <c r="I58" s="469" t="s">
        <v>153</v>
      </c>
      <c r="J58" s="470">
        <f t="shared" ref="J58" si="4">ROUND(F58*H58,0)</f>
        <v>0</v>
      </c>
      <c r="K58" s="103" t="s">
        <v>1138</v>
      </c>
    </row>
    <row r="59" spans="1:11" s="1" customFormat="1" ht="15" customHeight="1" x14ac:dyDescent="0.2">
      <c r="A59" s="98"/>
      <c r="B59" s="103"/>
      <c r="C59" s="104"/>
      <c r="D59" s="103"/>
      <c r="E59" s="103"/>
      <c r="F59" s="57"/>
      <c r="G59" s="104"/>
      <c r="H59" s="734" t="s">
        <v>1217</v>
      </c>
      <c r="I59" s="735"/>
      <c r="J59" s="105"/>
      <c r="K59" s="103"/>
    </row>
    <row r="60" spans="1:11" s="1" customFormat="1" ht="15" customHeight="1" thickBot="1" x14ac:dyDescent="0.25">
      <c r="A60" s="98"/>
      <c r="B60" s="103"/>
      <c r="C60" s="103"/>
      <c r="D60" s="103"/>
      <c r="E60" s="103"/>
      <c r="F60" s="57"/>
      <c r="G60" s="103"/>
      <c r="H60" s="736" t="s">
        <v>163</v>
      </c>
      <c r="I60" s="737"/>
      <c r="J60" s="5">
        <f>SUM(J7:J58)</f>
        <v>0</v>
      </c>
      <c r="K60" s="103" t="s">
        <v>60</v>
      </c>
    </row>
    <row r="61" spans="1:11" s="1" customFormat="1" ht="18.75" customHeight="1" x14ac:dyDescent="0.2">
      <c r="B61" s="4"/>
      <c r="C61" s="4"/>
      <c r="D61" s="4"/>
      <c r="E61" s="4"/>
      <c r="F61" s="7"/>
      <c r="G61" s="4"/>
      <c r="H61" s="46"/>
      <c r="I61" s="8"/>
      <c r="J61" s="7"/>
      <c r="K61" s="4"/>
    </row>
    <row r="62" spans="1:11" s="1" customFormat="1" ht="18.75" customHeight="1" x14ac:dyDescent="0.2">
      <c r="B62" s="4"/>
      <c r="C62" s="4"/>
      <c r="D62" s="4"/>
      <c r="E62" s="4"/>
      <c r="F62" s="7"/>
      <c r="G62" s="4"/>
      <c r="H62" s="46"/>
      <c r="I62" s="8"/>
      <c r="J62" s="7"/>
      <c r="K62" s="4"/>
    </row>
    <row r="63" spans="1:11" s="1" customFormat="1" ht="18.75" customHeight="1" x14ac:dyDescent="0.2">
      <c r="B63" s="4"/>
      <c r="C63" s="4"/>
      <c r="D63" s="4"/>
      <c r="E63" s="4"/>
      <c r="F63" s="7"/>
      <c r="G63" s="4"/>
      <c r="H63" s="46"/>
      <c r="I63" s="8"/>
      <c r="J63" s="7"/>
      <c r="K63" s="4"/>
    </row>
    <row r="64" spans="1:11" s="1" customFormat="1" ht="18.75" customHeight="1" x14ac:dyDescent="0.2">
      <c r="B64" s="4"/>
      <c r="C64" s="4"/>
      <c r="D64" s="4"/>
      <c r="E64" s="4"/>
      <c r="F64" s="7"/>
      <c r="G64" s="4"/>
      <c r="H64" s="46"/>
      <c r="I64" s="8"/>
      <c r="J64" s="7"/>
      <c r="K64" s="4"/>
    </row>
    <row r="65" spans="2:11" s="1" customFormat="1" ht="18.75" customHeight="1" x14ac:dyDescent="0.2">
      <c r="B65" s="4"/>
      <c r="C65" s="4"/>
      <c r="D65" s="4"/>
      <c r="E65" s="4"/>
      <c r="F65" s="7"/>
      <c r="G65" s="4"/>
      <c r="H65" s="46"/>
      <c r="I65" s="8"/>
      <c r="J65" s="7"/>
      <c r="K65" s="4"/>
    </row>
    <row r="66" spans="2:11" s="1" customFormat="1" ht="18.75" customHeight="1" x14ac:dyDescent="0.2">
      <c r="B66" s="4"/>
      <c r="C66" s="4"/>
      <c r="D66" s="4"/>
      <c r="E66" s="4"/>
      <c r="F66" s="7"/>
      <c r="G66" s="4"/>
      <c r="H66" s="46"/>
      <c r="I66" s="8"/>
      <c r="J66" s="7"/>
      <c r="K66" s="4"/>
    </row>
    <row r="67" spans="2:11" s="1" customFormat="1" ht="18.75" customHeight="1" x14ac:dyDescent="0.2">
      <c r="B67" s="4"/>
      <c r="C67" s="4"/>
      <c r="D67" s="4"/>
      <c r="E67" s="4"/>
      <c r="F67" s="7"/>
      <c r="G67" s="4"/>
      <c r="H67" s="46"/>
      <c r="I67" s="8"/>
      <c r="J67" s="7"/>
      <c r="K67" s="4"/>
    </row>
  </sheetData>
  <customSheetViews>
    <customSheetView guid="{0BABB45E-2E04-4EF9-B6DB-A3C90737BC1D}" showPageBreaks="1" showGridLines="0" view="pageBreakPreview" topLeftCell="A19">
      <selection activeCell="E46" sqref="E46"/>
      <pageMargins left="0" right="0" top="0" bottom="0" header="0" footer="0"/>
      <printOptions horizontalCentered="1"/>
      <headerFooter alignWithMargins="0"/>
    </customSheetView>
    <customSheetView guid="{51EA80E5-8A40-457F-BD3B-5254392D47AE}" showPageBreaks="1" showGridLines="0" view="pageBreakPreview" topLeftCell="A19">
      <selection activeCell="E46" sqref="E46"/>
      <pageMargins left="0" right="0" top="0" bottom="0" header="0" footer="0"/>
      <printOptions horizontalCentered="1"/>
      <headerFooter alignWithMargins="0"/>
    </customSheetView>
    <customSheetView guid="{69464F70-16F9-4136-87AF-D70A02C3B76C}" showPageBreaks="1" showGridLines="0" view="pageBreakPreview" topLeftCell="A19">
      <selection activeCell="E46" sqref="E46"/>
      <pageMargins left="0" right="0" top="0" bottom="0" header="0" footer="0"/>
      <printOptions horizontalCentered="1"/>
      <headerFooter alignWithMargins="0"/>
    </customSheetView>
    <customSheetView guid="{D2B5EC5D-6E54-47E5-91DA-BD5989BD188A}" showPageBreaks="1" showGridLines="0" view="pageBreakPreview" topLeftCell="A19">
      <selection activeCell="E46" sqref="E46"/>
      <pageMargins left="0" right="0" top="0" bottom="0" header="0" footer="0"/>
      <printOptions horizontalCentered="1"/>
      <headerFooter alignWithMargins="0"/>
    </customSheetView>
    <customSheetView guid="{7638A293-2517-4C0E-9B00-4D7C5CE7FD01}" showPageBreaks="1" showGridLines="0" view="pageBreakPreview" topLeftCell="A13">
      <selection activeCell="H30" sqref="H30"/>
      <pageMargins left="0" right="0" top="0" bottom="0" header="0" footer="0"/>
      <printOptions horizontalCentered="1"/>
      <headerFooter alignWithMargins="0"/>
    </customSheetView>
    <customSheetView guid="{52797262-6142-4579-A585-EF778AE1B777}" showPageBreaks="1" showGridLines="0" view="pageBreakPreview" topLeftCell="A13">
      <selection activeCell="H30" sqref="H30"/>
      <pageMargins left="0" right="0" top="0" bottom="0" header="0" footer="0"/>
      <printOptions horizontalCentered="1"/>
      <headerFooter alignWithMargins="0"/>
    </customSheetView>
    <customSheetView guid="{88309E32-0F84-4306-A278-4798D3F83810}" showPageBreaks="1" showGridLines="0" view="pageBreakPreview" topLeftCell="A19">
      <selection activeCell="E46" sqref="E46"/>
      <pageMargins left="0" right="0" top="0" bottom="0" header="0" footer="0"/>
      <printOptions horizontalCentered="1"/>
      <headerFooter alignWithMargins="0"/>
    </customSheetView>
    <customSheetView guid="{82097881-6F01-409B-9626-09347A86C944}" showPageBreaks="1" showGridLines="0" view="pageBreakPreview">
      <selection activeCell="AB31" sqref="AB31"/>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topLeftCell="A19">
      <selection activeCell="E46" sqref="E46"/>
      <pageMargins left="0" right="0" top="0" bottom="0" header="0" footer="0"/>
      <printOptions horizontalCentered="1"/>
      <headerFooter alignWithMargins="0"/>
    </customSheetView>
  </customSheetViews>
  <mergeCells count="7">
    <mergeCell ref="H59:I59"/>
    <mergeCell ref="H60:I60"/>
    <mergeCell ref="A1:B1"/>
    <mergeCell ref="C1:E1"/>
    <mergeCell ref="I1:K1"/>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44"/>
  <sheetViews>
    <sheetView showGridLines="0" view="pageBreakPreview" zoomScaleNormal="100" zoomScaleSheetLayoutView="100" workbookViewId="0">
      <selection activeCell="T25" sqref="T25"/>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4.453125" style="14" bestFit="1" customWidth="1"/>
    <col min="12" max="16384" width="9" style="14"/>
  </cols>
  <sheetData>
    <row r="1" spans="1:11" ht="18.75" customHeight="1" x14ac:dyDescent="0.2">
      <c r="A1" s="731" t="s">
        <v>144</v>
      </c>
      <c r="B1" s="732"/>
      <c r="C1" s="856" t="s">
        <v>1139</v>
      </c>
      <c r="D1" s="1188"/>
      <c r="E1" s="857"/>
      <c r="F1" s="108"/>
      <c r="G1" s="94"/>
      <c r="H1" s="465" t="s">
        <v>1</v>
      </c>
      <c r="I1" s="1189">
        <f>総括表!H4</f>
        <v>0</v>
      </c>
      <c r="J1" s="1189"/>
      <c r="K1" s="1189"/>
    </row>
    <row r="2" spans="1:11" ht="18.75" customHeight="1" x14ac:dyDescent="0.2">
      <c r="A2" s="94"/>
      <c r="B2" s="94"/>
      <c r="C2" s="94"/>
      <c r="D2" s="94"/>
      <c r="E2" s="94"/>
      <c r="F2" s="108"/>
      <c r="G2" s="94"/>
      <c r="H2" s="121"/>
      <c r="I2" s="94"/>
      <c r="J2" s="131"/>
      <c r="K2" s="94"/>
    </row>
    <row r="3" spans="1:11" ht="18.75" customHeight="1" x14ac:dyDescent="0.2">
      <c r="A3" s="97" t="s">
        <v>9</v>
      </c>
      <c r="B3" s="98" t="s">
        <v>1140</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146</v>
      </c>
      <c r="C5" s="730"/>
      <c r="D5" s="729" t="s">
        <v>147</v>
      </c>
      <c r="E5" s="730"/>
      <c r="F5" s="330" t="s">
        <v>148</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742"/>
      <c r="E7" s="727"/>
      <c r="F7" s="467"/>
      <c r="G7" s="464" t="s">
        <v>152</v>
      </c>
      <c r="H7" s="471">
        <v>4.3999999999999997E-2</v>
      </c>
      <c r="I7" s="469" t="s">
        <v>153</v>
      </c>
      <c r="J7" s="470">
        <f t="shared" ref="J7:J27" si="0">ROUND(F7*H7,0)</f>
        <v>0</v>
      </c>
      <c r="K7" s="103" t="s">
        <v>154</v>
      </c>
    </row>
    <row r="8" spans="1:11" s="1" customFormat="1" ht="15" customHeight="1" x14ac:dyDescent="0.2">
      <c r="A8" s="98"/>
      <c r="B8" s="349">
        <v>2</v>
      </c>
      <c r="C8" s="351" t="s">
        <v>157</v>
      </c>
      <c r="D8" s="742"/>
      <c r="E8" s="727"/>
      <c r="F8" s="467"/>
      <c r="G8" s="464" t="s">
        <v>152</v>
      </c>
      <c r="H8" s="334">
        <v>8.8999999999999996E-2</v>
      </c>
      <c r="I8" s="335" t="s">
        <v>153</v>
      </c>
      <c r="J8" s="336">
        <f t="shared" si="0"/>
        <v>0</v>
      </c>
      <c r="K8" s="103" t="s">
        <v>156</v>
      </c>
    </row>
    <row r="9" spans="1:11" s="1" customFormat="1" ht="15" customHeight="1" x14ac:dyDescent="0.2">
      <c r="A9" s="98"/>
      <c r="B9" s="349">
        <v>3</v>
      </c>
      <c r="C9" s="351" t="s">
        <v>159</v>
      </c>
      <c r="D9" s="742"/>
      <c r="E9" s="727"/>
      <c r="F9" s="467"/>
      <c r="G9" s="464" t="s">
        <v>152</v>
      </c>
      <c r="H9" s="471">
        <v>0.13300000000000001</v>
      </c>
      <c r="I9" s="469" t="s">
        <v>153</v>
      </c>
      <c r="J9" s="470">
        <f t="shared" si="0"/>
        <v>0</v>
      </c>
      <c r="K9" s="103" t="s">
        <v>158</v>
      </c>
    </row>
    <row r="10" spans="1:11" s="1" customFormat="1" ht="15" customHeight="1" x14ac:dyDescent="0.2">
      <c r="A10" s="98"/>
      <c r="B10" s="349">
        <v>4</v>
      </c>
      <c r="C10" s="351" t="s">
        <v>161</v>
      </c>
      <c r="D10" s="742"/>
      <c r="E10" s="727"/>
      <c r="F10" s="467"/>
      <c r="G10" s="464" t="s">
        <v>152</v>
      </c>
      <c r="H10" s="471">
        <v>0.17699999999999999</v>
      </c>
      <c r="I10" s="469" t="s">
        <v>153</v>
      </c>
      <c r="J10" s="470">
        <f t="shared" si="0"/>
        <v>0</v>
      </c>
      <c r="K10" s="103" t="s">
        <v>160</v>
      </c>
    </row>
    <row r="11" spans="1:11" s="1" customFormat="1" ht="15" customHeight="1" x14ac:dyDescent="0.2">
      <c r="A11" s="98"/>
      <c r="B11" s="349">
        <v>5</v>
      </c>
      <c r="C11" s="351" t="s">
        <v>173</v>
      </c>
      <c r="D11" s="742"/>
      <c r="E11" s="727"/>
      <c r="F11" s="467"/>
      <c r="G11" s="464" t="s">
        <v>152</v>
      </c>
      <c r="H11" s="471">
        <v>0.221</v>
      </c>
      <c r="I11" s="469" t="s">
        <v>153</v>
      </c>
      <c r="J11" s="470">
        <f t="shared" si="0"/>
        <v>0</v>
      </c>
      <c r="K11" s="103" t="s">
        <v>162</v>
      </c>
    </row>
    <row r="12" spans="1:11" s="1" customFormat="1" ht="15" customHeight="1" x14ac:dyDescent="0.2">
      <c r="A12" s="98"/>
      <c r="B12" s="349">
        <v>6</v>
      </c>
      <c r="C12" s="351" t="s">
        <v>175</v>
      </c>
      <c r="D12" s="742"/>
      <c r="E12" s="727"/>
      <c r="F12" s="467"/>
      <c r="G12" s="464" t="s">
        <v>152</v>
      </c>
      <c r="H12" s="471">
        <v>0.26500000000000001</v>
      </c>
      <c r="I12" s="469" t="s">
        <v>153</v>
      </c>
      <c r="J12" s="470">
        <f t="shared" si="0"/>
        <v>0</v>
      </c>
      <c r="K12" s="103" t="s">
        <v>174</v>
      </c>
    </row>
    <row r="13" spans="1:11" s="1" customFormat="1" ht="15" customHeight="1" x14ac:dyDescent="0.2">
      <c r="A13" s="98"/>
      <c r="B13" s="349">
        <v>7</v>
      </c>
      <c r="C13" s="351" t="s">
        <v>196</v>
      </c>
      <c r="D13" s="742"/>
      <c r="E13" s="727"/>
      <c r="F13" s="467"/>
      <c r="G13" s="464" t="s">
        <v>152</v>
      </c>
      <c r="H13" s="471">
        <v>0.309</v>
      </c>
      <c r="I13" s="469" t="s">
        <v>153</v>
      </c>
      <c r="J13" s="470">
        <f>ROUND(F13*H13,0)</f>
        <v>0</v>
      </c>
      <c r="K13" s="103" t="s">
        <v>176</v>
      </c>
    </row>
    <row r="14" spans="1:11" s="1" customFormat="1" ht="15" customHeight="1" x14ac:dyDescent="0.2">
      <c r="A14" s="98"/>
      <c r="B14" s="349">
        <v>8</v>
      </c>
      <c r="C14" s="351" t="s">
        <v>197</v>
      </c>
      <c r="D14" s="742"/>
      <c r="E14" s="727"/>
      <c r="F14" s="467"/>
      <c r="G14" s="464" t="s">
        <v>152</v>
      </c>
      <c r="H14" s="471">
        <v>0.35299999999999998</v>
      </c>
      <c r="I14" s="469" t="s">
        <v>153</v>
      </c>
      <c r="J14" s="470">
        <f t="shared" si="0"/>
        <v>0</v>
      </c>
      <c r="K14" s="103" t="s">
        <v>269</v>
      </c>
    </row>
    <row r="15" spans="1:11" s="1" customFormat="1" ht="15" customHeight="1" x14ac:dyDescent="0.2">
      <c r="A15" s="98"/>
      <c r="B15" s="349">
        <v>9</v>
      </c>
      <c r="C15" s="351" t="s">
        <v>213</v>
      </c>
      <c r="D15" s="742"/>
      <c r="E15" s="727"/>
      <c r="F15" s="467"/>
      <c r="G15" s="464" t="s">
        <v>152</v>
      </c>
      <c r="H15" s="471">
        <v>0.39700000000000002</v>
      </c>
      <c r="I15" s="469" t="s">
        <v>153</v>
      </c>
      <c r="J15" s="470">
        <f t="shared" si="0"/>
        <v>0</v>
      </c>
      <c r="K15" s="103" t="s">
        <v>250</v>
      </c>
    </row>
    <row r="16" spans="1:11" s="1" customFormat="1" ht="15" customHeight="1" x14ac:dyDescent="0.2">
      <c r="A16" s="98"/>
      <c r="B16" s="349">
        <v>10</v>
      </c>
      <c r="C16" s="351" t="s">
        <v>215</v>
      </c>
      <c r="D16" s="742"/>
      <c r="E16" s="727"/>
      <c r="F16" s="467"/>
      <c r="G16" s="464" t="s">
        <v>152</v>
      </c>
      <c r="H16" s="471">
        <v>0.441</v>
      </c>
      <c r="I16" s="469" t="s">
        <v>153</v>
      </c>
      <c r="J16" s="470">
        <f t="shared" si="0"/>
        <v>0</v>
      </c>
      <c r="K16" s="103" t="s">
        <v>272</v>
      </c>
    </row>
    <row r="17" spans="1:11" s="1" customFormat="1" ht="15" customHeight="1" x14ac:dyDescent="0.2">
      <c r="A17" s="98"/>
      <c r="B17" s="349">
        <v>11</v>
      </c>
      <c r="C17" s="351" t="s">
        <v>216</v>
      </c>
      <c r="D17" s="742"/>
      <c r="E17" s="727"/>
      <c r="F17" s="467"/>
      <c r="G17" s="464" t="s">
        <v>152</v>
      </c>
      <c r="H17" s="471">
        <v>0.48499999999999999</v>
      </c>
      <c r="I17" s="469" t="s">
        <v>153</v>
      </c>
      <c r="J17" s="470">
        <f t="shared" si="0"/>
        <v>0</v>
      </c>
      <c r="K17" s="103" t="s">
        <v>229</v>
      </c>
    </row>
    <row r="18" spans="1:11" s="1" customFormat="1" ht="15" customHeight="1" x14ac:dyDescent="0.2">
      <c r="A18" s="98"/>
      <c r="B18" s="349">
        <v>12</v>
      </c>
      <c r="C18" s="351" t="s">
        <v>218</v>
      </c>
      <c r="D18" s="742"/>
      <c r="E18" s="727"/>
      <c r="F18" s="467"/>
      <c r="G18" s="464" t="s">
        <v>152</v>
      </c>
      <c r="H18" s="471">
        <v>0.53</v>
      </c>
      <c r="I18" s="469" t="s">
        <v>153</v>
      </c>
      <c r="J18" s="470">
        <f t="shared" si="0"/>
        <v>0</v>
      </c>
      <c r="K18" s="103" t="s">
        <v>275</v>
      </c>
    </row>
    <row r="19" spans="1:11" s="1" customFormat="1" ht="15" customHeight="1" x14ac:dyDescent="0.2">
      <c r="A19" s="98"/>
      <c r="B19" s="349">
        <v>13</v>
      </c>
      <c r="C19" s="351" t="s">
        <v>220</v>
      </c>
      <c r="D19" s="742"/>
      <c r="E19" s="727"/>
      <c r="F19" s="467"/>
      <c r="G19" s="464" t="s">
        <v>152</v>
      </c>
      <c r="H19" s="471">
        <v>0.57399999999999995</v>
      </c>
      <c r="I19" s="469" t="s">
        <v>153</v>
      </c>
      <c r="J19" s="470">
        <f t="shared" si="0"/>
        <v>0</v>
      </c>
      <c r="K19" s="103" t="s">
        <v>277</v>
      </c>
    </row>
    <row r="20" spans="1:11" s="1" customFormat="1" ht="15" customHeight="1" x14ac:dyDescent="0.2">
      <c r="A20" s="98"/>
      <c r="B20" s="349">
        <v>14</v>
      </c>
      <c r="C20" s="351" t="s">
        <v>222</v>
      </c>
      <c r="D20" s="742"/>
      <c r="E20" s="727"/>
      <c r="F20" s="467"/>
      <c r="G20" s="464" t="s">
        <v>152</v>
      </c>
      <c r="H20" s="471">
        <v>0.61799999999999999</v>
      </c>
      <c r="I20" s="469" t="s">
        <v>153</v>
      </c>
      <c r="J20" s="470">
        <f t="shared" si="0"/>
        <v>0</v>
      </c>
      <c r="K20" s="103" t="s">
        <v>280</v>
      </c>
    </row>
    <row r="21" spans="1:11" s="1" customFormat="1" ht="15" customHeight="1" x14ac:dyDescent="0.2">
      <c r="A21" s="98"/>
      <c r="B21" s="349">
        <v>15</v>
      </c>
      <c r="C21" s="351" t="s">
        <v>584</v>
      </c>
      <c r="D21" s="742"/>
      <c r="E21" s="727"/>
      <c r="F21" s="467"/>
      <c r="G21" s="464" t="s">
        <v>152</v>
      </c>
      <c r="H21" s="471">
        <v>0.66200000000000003</v>
      </c>
      <c r="I21" s="469" t="s">
        <v>153</v>
      </c>
      <c r="J21" s="470">
        <f t="shared" si="0"/>
        <v>0</v>
      </c>
      <c r="K21" s="103" t="s">
        <v>282</v>
      </c>
    </row>
    <row r="22" spans="1:11" s="1" customFormat="1" ht="15" customHeight="1" x14ac:dyDescent="0.2">
      <c r="A22" s="98"/>
      <c r="B22" s="349">
        <v>16</v>
      </c>
      <c r="C22" s="351" t="s">
        <v>226</v>
      </c>
      <c r="D22" s="1191" t="s">
        <v>1141</v>
      </c>
      <c r="E22" s="1192"/>
      <c r="F22" s="467"/>
      <c r="G22" s="464" t="s">
        <v>152</v>
      </c>
      <c r="H22" s="471">
        <v>0.72699999999999998</v>
      </c>
      <c r="I22" s="469" t="s">
        <v>153</v>
      </c>
      <c r="J22" s="470">
        <f t="shared" si="0"/>
        <v>0</v>
      </c>
      <c r="K22" s="103" t="s">
        <v>284</v>
      </c>
    </row>
    <row r="23" spans="1:11" s="1" customFormat="1" ht="15" customHeight="1" x14ac:dyDescent="0.2">
      <c r="A23" s="98"/>
      <c r="B23" s="349">
        <v>17</v>
      </c>
      <c r="C23" s="351" t="s">
        <v>226</v>
      </c>
      <c r="D23" s="1191" t="s">
        <v>1142</v>
      </c>
      <c r="E23" s="1192"/>
      <c r="F23" s="467"/>
      <c r="G23" s="464" t="s">
        <v>152</v>
      </c>
      <c r="H23" s="471">
        <v>0.72699999999999998</v>
      </c>
      <c r="I23" s="469" t="s">
        <v>153</v>
      </c>
      <c r="J23" s="470">
        <f t="shared" si="0"/>
        <v>0</v>
      </c>
      <c r="K23" s="103" t="s">
        <v>286</v>
      </c>
    </row>
    <row r="24" spans="1:11" s="1" customFormat="1" ht="15" customHeight="1" x14ac:dyDescent="0.2">
      <c r="A24" s="98"/>
      <c r="B24" s="349">
        <v>18</v>
      </c>
      <c r="C24" s="351" t="s">
        <v>226</v>
      </c>
      <c r="D24" s="1191" t="s">
        <v>1143</v>
      </c>
      <c r="E24" s="1192"/>
      <c r="F24" s="467"/>
      <c r="G24" s="464" t="s">
        <v>152</v>
      </c>
      <c r="H24" s="471">
        <v>0.72699999999999998</v>
      </c>
      <c r="I24" s="469" t="s">
        <v>153</v>
      </c>
      <c r="J24" s="470">
        <f t="shared" si="0"/>
        <v>0</v>
      </c>
      <c r="K24" s="103" t="s">
        <v>288</v>
      </c>
    </row>
    <row r="25" spans="1:11" s="1" customFormat="1" ht="15" customHeight="1" x14ac:dyDescent="0.2">
      <c r="A25" s="98"/>
      <c r="B25" s="349">
        <v>19</v>
      </c>
      <c r="C25" s="351" t="s">
        <v>226</v>
      </c>
      <c r="D25" s="1191" t="s">
        <v>1144</v>
      </c>
      <c r="E25" s="1192"/>
      <c r="F25" s="467"/>
      <c r="G25" s="464" t="s">
        <v>152</v>
      </c>
      <c r="H25" s="471">
        <v>0.72699999999999998</v>
      </c>
      <c r="I25" s="469" t="s">
        <v>153</v>
      </c>
      <c r="J25" s="470">
        <f t="shared" si="0"/>
        <v>0</v>
      </c>
      <c r="K25" s="103" t="s">
        <v>653</v>
      </c>
    </row>
    <row r="26" spans="1:11" s="1" customFormat="1" ht="15" customHeight="1" x14ac:dyDescent="0.2">
      <c r="A26" s="98"/>
      <c r="B26" s="349">
        <v>20</v>
      </c>
      <c r="C26" s="351" t="s">
        <v>226</v>
      </c>
      <c r="D26" s="1191" t="s">
        <v>1145</v>
      </c>
      <c r="E26" s="1192"/>
      <c r="F26" s="467"/>
      <c r="G26" s="464" t="s">
        <v>152</v>
      </c>
      <c r="H26" s="471">
        <v>0.97</v>
      </c>
      <c r="I26" s="469" t="s">
        <v>153</v>
      </c>
      <c r="J26" s="470">
        <f t="shared" si="0"/>
        <v>0</v>
      </c>
      <c r="K26" s="103" t="s">
        <v>321</v>
      </c>
    </row>
    <row r="27" spans="1:11" s="1" customFormat="1" ht="15" customHeight="1" x14ac:dyDescent="0.2">
      <c r="A27" s="98"/>
      <c r="B27" s="349">
        <v>21</v>
      </c>
      <c r="C27" s="351" t="s">
        <v>226</v>
      </c>
      <c r="D27" s="1191" t="s">
        <v>1146</v>
      </c>
      <c r="E27" s="1192"/>
      <c r="F27" s="467"/>
      <c r="G27" s="464" t="s">
        <v>152</v>
      </c>
      <c r="H27" s="471">
        <v>0.97</v>
      </c>
      <c r="I27" s="469" t="s">
        <v>153</v>
      </c>
      <c r="J27" s="470">
        <f t="shared" si="0"/>
        <v>0</v>
      </c>
      <c r="K27" s="103" t="s">
        <v>666</v>
      </c>
    </row>
    <row r="28" spans="1:11" s="1" customFormat="1" ht="15" customHeight="1" x14ac:dyDescent="0.2">
      <c r="A28" s="98"/>
      <c r="B28" s="349">
        <v>22</v>
      </c>
      <c r="C28" s="351" t="s">
        <v>228</v>
      </c>
      <c r="D28" s="742"/>
      <c r="E28" s="727"/>
      <c r="F28" s="467"/>
      <c r="G28" s="464" t="s">
        <v>152</v>
      </c>
      <c r="H28" s="471">
        <v>0.75</v>
      </c>
      <c r="I28" s="469" t="s">
        <v>153</v>
      </c>
      <c r="J28" s="470">
        <f>ROUND(F28*H28,0)</f>
        <v>0</v>
      </c>
      <c r="K28" s="103" t="s">
        <v>667</v>
      </c>
    </row>
    <row r="29" spans="1:11" s="1" customFormat="1" ht="15" customHeight="1" x14ac:dyDescent="0.2">
      <c r="A29" s="98"/>
      <c r="B29" s="349">
        <v>23</v>
      </c>
      <c r="C29" s="351" t="s">
        <v>230</v>
      </c>
      <c r="D29" s="742"/>
      <c r="E29" s="727"/>
      <c r="F29" s="467"/>
      <c r="G29" s="464" t="s">
        <v>152</v>
      </c>
      <c r="H29" s="471">
        <v>0.75</v>
      </c>
      <c r="I29" s="469" t="s">
        <v>153</v>
      </c>
      <c r="J29" s="470">
        <f t="shared" ref="J29" si="1">ROUND(F29*H29,0)</f>
        <v>0</v>
      </c>
      <c r="K29" s="103" t="s">
        <v>668</v>
      </c>
    </row>
    <row r="30" spans="1:11" s="1" customFormat="1" ht="15" customHeight="1" x14ac:dyDescent="0.2">
      <c r="A30" s="98"/>
      <c r="B30" s="352">
        <v>24</v>
      </c>
      <c r="C30" s="351" t="s">
        <v>232</v>
      </c>
      <c r="D30" s="742"/>
      <c r="E30" s="727"/>
      <c r="F30" s="467"/>
      <c r="G30" s="464" t="s">
        <v>152</v>
      </c>
      <c r="H30" s="471">
        <v>0.75</v>
      </c>
      <c r="I30" s="469" t="s">
        <v>153</v>
      </c>
      <c r="J30" s="470">
        <f t="shared" ref="J30" si="2">ROUND(F30*H30,0)</f>
        <v>0</v>
      </c>
      <c r="K30" s="103" t="s">
        <v>669</v>
      </c>
    </row>
    <row r="31" spans="1:11" s="1" customFormat="1" ht="15" customHeight="1" thickBot="1" x14ac:dyDescent="0.25">
      <c r="A31" s="98"/>
      <c r="B31" s="352">
        <v>25</v>
      </c>
      <c r="C31" s="351" t="s">
        <v>1136</v>
      </c>
      <c r="D31" s="742"/>
      <c r="E31" s="727"/>
      <c r="F31" s="467"/>
      <c r="G31" s="464" t="s">
        <v>152</v>
      </c>
      <c r="H31" s="471">
        <v>0.75</v>
      </c>
      <c r="I31" s="469" t="s">
        <v>153</v>
      </c>
      <c r="J31" s="470">
        <f t="shared" ref="J31" si="3">ROUND(F31*H31,0)</f>
        <v>0</v>
      </c>
      <c r="K31" s="103" t="s">
        <v>670</v>
      </c>
    </row>
    <row r="32" spans="1:11" s="1" customFormat="1" ht="15" customHeight="1" x14ac:dyDescent="0.2">
      <c r="A32" s="98"/>
      <c r="B32" s="103"/>
      <c r="C32" s="104"/>
      <c r="D32" s="103"/>
      <c r="E32" s="103"/>
      <c r="F32" s="57"/>
      <c r="G32" s="104"/>
      <c r="H32" s="734" t="s">
        <v>802</v>
      </c>
      <c r="I32" s="735"/>
      <c r="J32" s="105"/>
      <c r="K32" s="103"/>
    </row>
    <row r="33" spans="1:11" s="1" customFormat="1" ht="15" customHeight="1" thickBot="1" x14ac:dyDescent="0.25">
      <c r="A33" s="98"/>
      <c r="B33" s="103"/>
      <c r="C33" s="103"/>
      <c r="D33" s="103"/>
      <c r="E33" s="103"/>
      <c r="F33" s="57"/>
      <c r="G33" s="103"/>
      <c r="H33" s="736" t="s">
        <v>163</v>
      </c>
      <c r="I33" s="737"/>
      <c r="J33" s="5">
        <f>SUM(J7:J31)</f>
        <v>0</v>
      </c>
      <c r="K33" s="103" t="s">
        <v>62</v>
      </c>
    </row>
    <row r="34" spans="1:11" s="1" customFormat="1" ht="18.75" customHeight="1" x14ac:dyDescent="0.2">
      <c r="F34" s="2"/>
      <c r="H34" s="19"/>
      <c r="J34" s="2"/>
    </row>
    <row r="35" spans="1:11" s="1" customFormat="1" ht="18.75" customHeight="1" x14ac:dyDescent="0.2">
      <c r="F35" s="2"/>
      <c r="H35" s="19"/>
      <c r="J35" s="2"/>
    </row>
    <row r="36" spans="1:11" s="1" customFormat="1" ht="18.75" customHeight="1" x14ac:dyDescent="0.2">
      <c r="B36" s="4"/>
      <c r="C36" s="4"/>
      <c r="D36" s="4"/>
      <c r="E36" s="4"/>
      <c r="F36" s="7"/>
      <c r="G36" s="4"/>
      <c r="H36" s="46"/>
      <c r="I36" s="8"/>
      <c r="J36" s="7"/>
    </row>
    <row r="37" spans="1:11" s="1" customFormat="1" ht="18.75" customHeight="1" x14ac:dyDescent="0.2">
      <c r="B37" s="4"/>
      <c r="C37" s="4"/>
      <c r="D37" s="4"/>
      <c r="E37" s="4"/>
      <c r="F37" s="7"/>
      <c r="G37" s="4"/>
      <c r="H37" s="46"/>
      <c r="I37" s="8"/>
      <c r="J37" s="7"/>
      <c r="K37" s="4"/>
    </row>
    <row r="38" spans="1:11" s="1" customFormat="1" ht="18.75" customHeight="1" x14ac:dyDescent="0.2">
      <c r="B38" s="4"/>
      <c r="C38" s="4"/>
      <c r="D38" s="4"/>
      <c r="E38" s="4"/>
      <c r="F38" s="7"/>
      <c r="G38" s="4"/>
      <c r="H38" s="46"/>
      <c r="I38" s="8"/>
      <c r="J38" s="7"/>
      <c r="K38" s="4"/>
    </row>
    <row r="39" spans="1:11" s="1" customFormat="1" ht="18.75" customHeight="1" x14ac:dyDescent="0.2">
      <c r="B39" s="4"/>
      <c r="C39" s="4"/>
      <c r="D39" s="4"/>
      <c r="E39" s="4"/>
      <c r="F39" s="7"/>
      <c r="G39" s="4"/>
      <c r="H39" s="46"/>
      <c r="I39" s="8"/>
      <c r="J39" s="7"/>
      <c r="K39" s="4"/>
    </row>
    <row r="40" spans="1:11" s="1" customFormat="1" ht="18.75" customHeight="1" x14ac:dyDescent="0.2">
      <c r="B40" s="4"/>
      <c r="C40" s="4"/>
      <c r="D40" s="4"/>
      <c r="E40" s="4"/>
      <c r="F40" s="7"/>
      <c r="G40" s="4"/>
      <c r="H40" s="46"/>
      <c r="I40" s="8"/>
      <c r="J40" s="7"/>
      <c r="K40" s="4"/>
    </row>
    <row r="41" spans="1:11" s="1" customFormat="1" ht="18.75" customHeight="1" x14ac:dyDescent="0.2">
      <c r="B41" s="4"/>
      <c r="C41" s="4"/>
      <c r="D41" s="4"/>
      <c r="E41" s="4"/>
      <c r="F41" s="7"/>
      <c r="G41" s="4"/>
      <c r="H41" s="46"/>
      <c r="I41" s="8"/>
      <c r="J41" s="7"/>
      <c r="K41" s="4"/>
    </row>
    <row r="42" spans="1:11" s="1" customFormat="1" ht="18.75" customHeight="1" x14ac:dyDescent="0.2">
      <c r="B42" s="4"/>
      <c r="C42" s="4"/>
      <c r="D42" s="4"/>
      <c r="E42" s="4"/>
      <c r="F42" s="7"/>
      <c r="G42" s="4"/>
      <c r="H42" s="46"/>
      <c r="I42" s="8"/>
      <c r="J42" s="7"/>
      <c r="K42" s="4"/>
    </row>
    <row r="43" spans="1:11" s="1" customFormat="1" ht="18.75" customHeight="1" x14ac:dyDescent="0.2">
      <c r="B43" s="4"/>
      <c r="C43" s="4"/>
      <c r="D43" s="4"/>
      <c r="E43" s="4"/>
      <c r="F43" s="7"/>
      <c r="G43" s="4"/>
      <c r="H43" s="46"/>
      <c r="I43" s="8"/>
      <c r="J43" s="7"/>
      <c r="K43" s="4"/>
    </row>
    <row r="44" spans="1:11" ht="18.75" customHeight="1" x14ac:dyDescent="0.2">
      <c r="K44" s="4"/>
    </row>
  </sheetData>
  <customSheetViews>
    <customSheetView guid="{0BABB45E-2E04-4EF9-B6DB-A3C90737BC1D}" showPageBreaks="1" showGridLines="0" view="pageBreakPreview">
      <selection activeCell="H39" sqref="H39"/>
      <pageMargins left="0" right="0" top="0" bottom="0" header="0" footer="0"/>
      <printOptions horizontalCentered="1"/>
      <headerFooter alignWithMargins="0"/>
    </customSheetView>
    <customSheetView guid="{51EA80E5-8A40-457F-BD3B-5254392D47AE}" showPageBreaks="1" showGridLines="0" view="pageBreakPreview">
      <selection activeCell="H39" sqref="H39"/>
      <pageMargins left="0" right="0" top="0" bottom="0" header="0" footer="0"/>
      <printOptions horizontalCentered="1"/>
      <headerFooter alignWithMargins="0"/>
    </customSheetView>
    <customSheetView guid="{69464F70-16F9-4136-87AF-D70A02C3B76C}" showPageBreaks="1" showGridLines="0" view="pageBreakPreview">
      <selection activeCell="H39" sqref="H39"/>
      <pageMargins left="0" right="0" top="0" bottom="0" header="0" footer="0"/>
      <printOptions horizontalCentered="1"/>
      <headerFooter alignWithMargins="0"/>
    </customSheetView>
    <customSheetView guid="{D2B5EC5D-6E54-47E5-91DA-BD5989BD188A}" showPageBreaks="1" showGridLines="0" view="pageBreakPreview">
      <selection activeCell="H39" sqref="H39"/>
      <pageMargins left="0" right="0" top="0" bottom="0" header="0" footer="0"/>
      <printOptions horizontalCentered="1"/>
      <headerFooter alignWithMargins="0"/>
    </customSheetView>
    <customSheetView guid="{7638A293-2517-4C0E-9B00-4D7C5CE7FD01}" showPageBreaks="1" showGridLines="0" view="pageBreakPreview">
      <selection activeCell="H38" sqref="H38"/>
      <pageMargins left="0" right="0" top="0" bottom="0" header="0" footer="0"/>
      <printOptions horizontalCentered="1"/>
      <headerFooter alignWithMargins="0"/>
    </customSheetView>
    <customSheetView guid="{52797262-6142-4579-A585-EF778AE1B777}" showPageBreaks="1" showGridLines="0" view="pageBreakPreview">
      <selection activeCell="H38" sqref="H38"/>
      <pageMargins left="0" right="0" top="0" bottom="0" header="0" footer="0"/>
      <printOptions horizontalCentered="1"/>
      <headerFooter alignWithMargins="0"/>
    </customSheetView>
    <customSheetView guid="{88309E32-0F84-4306-A278-4798D3F83810}" showPageBreaks="1" showGridLines="0" view="pageBreakPreview">
      <selection activeCell="H39" sqref="H39"/>
      <pageMargins left="0" right="0" top="0" bottom="0" header="0" footer="0"/>
      <printOptions horizontalCentered="1"/>
      <headerFooter alignWithMargins="0"/>
    </customSheetView>
    <customSheetView guid="{82097881-6F01-409B-9626-09347A86C944}" showPageBreaks="1" showGridLines="0" view="pageBreakPreview" topLeftCell="A7">
      <selection activeCell="J33" sqref="J33"/>
      <pageMargins left="0" right="0" top="0" bottom="0" header="0" footer="0"/>
      <printOptions horizontalCentered="1"/>
      <headerFooter alignWithMargins="0"/>
    </customSheetView>
    <customSheetView guid="{C4E6220D-41C8-40B2-AF0A-6EEC54FEFC3B}" showPageBreaks="1" showGridLines="0" view="pageBreakPreview">
      <selection activeCell="H11" sqref="H11"/>
      <pageMargins left="0" right="0" top="0" bottom="0" header="0" footer="0"/>
      <printOptions horizontalCentered="1"/>
      <headerFooter alignWithMargins="0"/>
    </customSheetView>
    <customSheetView guid="{67812C5A-1D79-4D20-9561-724B7A740687}" showPageBreaks="1" showGridLines="0" view="pageBreakPreview">
      <selection activeCell="H11" sqref="H11"/>
      <pageMargins left="0" right="0" top="0" bottom="0" header="0" footer="0"/>
      <printOptions horizontalCentered="1"/>
      <headerFooter alignWithMargins="0"/>
    </customSheetView>
    <customSheetView guid="{C437A408-6157-48A1-8109-95F4DC2109CD}" showPageBreaks="1" showGridLines="0" view="pageBreakPreview">
      <selection activeCell="H11" sqref="H11"/>
      <pageMargins left="0" right="0" top="0" bottom="0" header="0" footer="0"/>
      <printOptions horizontalCentered="1"/>
      <headerFooter alignWithMargins="0"/>
    </customSheetView>
    <customSheetView guid="{A9FD053A-4046-4DCB-BFF9-69FBE35E214B}" showPageBreaks="1" showGridLines="0" view="pageBreakPreview">
      <selection activeCell="H11" sqref="H11"/>
      <pageMargins left="0" right="0" top="0" bottom="0" header="0" footer="0"/>
      <printOptions horizontalCentered="1"/>
      <headerFooter alignWithMargins="0"/>
    </customSheetView>
    <customSheetView guid="{8D42FC69-A302-4509-9149-10B34FBDD5FD}" showPageBreaks="1" showGridLines="0" view="pageBreakPreview">
      <selection activeCell="H11" sqref="H11"/>
      <pageMargins left="0" right="0" top="0" bottom="0" header="0" footer="0"/>
      <printOptions horizontalCentered="1"/>
      <headerFooter alignWithMargins="0"/>
    </customSheetView>
    <customSheetView guid="{ABA71FD7-2F20-4D89-9682-086673B2D428}" showPageBreaks="1" showGridLines="0" view="pageBreakPreview">
      <selection activeCell="H11" sqref="H11"/>
      <pageMargins left="0" right="0" top="0" bottom="0" header="0" footer="0"/>
      <printOptions horizontalCentered="1"/>
      <headerFooter alignWithMargins="0"/>
    </customSheetView>
    <customSheetView guid="{28B27DAA-D495-4FE0-A4B0-318BBC5296C8}" showPageBreaks="1" showGridLines="0" view="pageBreakPreview">
      <selection activeCell="H11" sqref="H11"/>
      <pageMargins left="0" right="0" top="0" bottom="0" header="0" footer="0"/>
      <printOptions horizontalCentered="1"/>
      <headerFooter alignWithMargins="0"/>
    </customSheetView>
    <customSheetView guid="{E39192D6-5293-4E96-A0BA-106405229387}" showPageBreaks="1" showGridLines="0" view="pageBreakPreview">
      <selection activeCell="H11" sqref="H11"/>
      <pageMargins left="0" right="0" top="0" bottom="0" header="0" footer="0"/>
      <printOptions horizontalCentered="1"/>
      <headerFooter alignWithMargins="0"/>
    </customSheetView>
    <customSheetView guid="{B0D27BBA-DB06-47F7-8459-5413A1184B9F}" showPageBreaks="1" showGridLines="0" view="pageBreakPreview">
      <selection activeCell="H11" sqref="H11"/>
      <pageMargins left="0" right="0" top="0" bottom="0" header="0" footer="0"/>
      <printOptions horizontalCentered="1"/>
      <headerFooter alignWithMargins="0"/>
    </customSheetView>
    <customSheetView guid="{5F692ADD-693B-4092-83D3-FB87A19A0587}" showPageBreaks="1" showGridLines="0" view="pageBreakPreview">
      <selection activeCell="H39" sqref="H39"/>
      <pageMargins left="0" right="0" top="0" bottom="0" header="0" footer="0"/>
      <printOptions horizontalCentered="1"/>
      <headerFooter alignWithMargins="0"/>
    </customSheetView>
  </customSheetViews>
  <mergeCells count="32">
    <mergeCell ref="D31:E31"/>
    <mergeCell ref="D28:E28"/>
    <mergeCell ref="D23:E23"/>
    <mergeCell ref="D27:E27"/>
    <mergeCell ref="I1:K1"/>
    <mergeCell ref="D30:E30"/>
    <mergeCell ref="D11:E11"/>
    <mergeCell ref="D10:E10"/>
    <mergeCell ref="D29:E29"/>
    <mergeCell ref="H33:I33"/>
    <mergeCell ref="D12:E12"/>
    <mergeCell ref="D13:E13"/>
    <mergeCell ref="D14:E14"/>
    <mergeCell ref="D15:E15"/>
    <mergeCell ref="D16:E16"/>
    <mergeCell ref="D17:E17"/>
    <mergeCell ref="D18:E18"/>
    <mergeCell ref="D19:E19"/>
    <mergeCell ref="D20:E20"/>
    <mergeCell ref="D22:E22"/>
    <mergeCell ref="H32:I32"/>
    <mergeCell ref="D21:E21"/>
    <mergeCell ref="D24:E24"/>
    <mergeCell ref="D25:E25"/>
    <mergeCell ref="D26:E26"/>
    <mergeCell ref="A1:B1"/>
    <mergeCell ref="C1:E1"/>
    <mergeCell ref="D7:E7"/>
    <mergeCell ref="D8:E8"/>
    <mergeCell ref="D9:E9"/>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0"/>
  <sheetViews>
    <sheetView showGridLines="0" view="pageBreakPreview" zoomScaleNormal="100" zoomScaleSheetLayoutView="100" workbookViewId="0">
      <selection activeCell="I1" sqref="I1:K1"/>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14" customWidth="1"/>
    <col min="9" max="9" width="2" style="14" bestFit="1" customWidth="1"/>
    <col min="10" max="10" width="11.90625" style="15" customWidth="1"/>
    <col min="11" max="11" width="4.453125" style="14" bestFit="1" customWidth="1"/>
    <col min="12" max="16384" width="9" style="14"/>
  </cols>
  <sheetData>
    <row r="1" spans="1:11" ht="18.75" customHeight="1" x14ac:dyDescent="0.2">
      <c r="A1" s="766" t="s">
        <v>144</v>
      </c>
      <c r="B1" s="767"/>
      <c r="C1" s="1193" t="s">
        <v>1147</v>
      </c>
      <c r="D1" s="1194"/>
      <c r="E1" s="1195"/>
      <c r="H1" s="472" t="s">
        <v>1</v>
      </c>
      <c r="I1" s="1189">
        <f>総括表!H4</f>
        <v>0</v>
      </c>
      <c r="J1" s="1190"/>
      <c r="K1" s="1189"/>
    </row>
    <row r="2" spans="1:11" ht="18.75" customHeight="1" x14ac:dyDescent="0.2">
      <c r="A2" s="1"/>
      <c r="B2" s="1"/>
      <c r="C2" s="1"/>
      <c r="D2" s="1"/>
      <c r="E2" s="1"/>
      <c r="J2" s="17"/>
    </row>
    <row r="3" spans="1:11" ht="18.75" customHeight="1" x14ac:dyDescent="0.2">
      <c r="A3" s="3" t="s">
        <v>9</v>
      </c>
      <c r="B3" s="1" t="s">
        <v>1148</v>
      </c>
    </row>
    <row r="4" spans="1:11" ht="11.25" customHeight="1" x14ac:dyDescent="0.2">
      <c r="A4" s="16"/>
    </row>
    <row r="5" spans="1:11" ht="18.75" customHeight="1" x14ac:dyDescent="0.2">
      <c r="A5" s="16"/>
      <c r="B5" s="803" t="s">
        <v>295</v>
      </c>
      <c r="C5" s="787"/>
      <c r="D5" s="803" t="s">
        <v>147</v>
      </c>
      <c r="E5" s="787"/>
      <c r="F5" s="337" t="s">
        <v>296</v>
      </c>
      <c r="G5" s="335"/>
      <c r="H5" s="335" t="s">
        <v>149</v>
      </c>
      <c r="I5" s="337"/>
      <c r="J5" s="337" t="s">
        <v>8</v>
      </c>
      <c r="K5" s="4"/>
    </row>
    <row r="6" spans="1:11" ht="15" customHeight="1" x14ac:dyDescent="0.2">
      <c r="A6" s="16"/>
      <c r="B6" s="13"/>
      <c r="C6" s="12"/>
      <c r="D6" s="362"/>
      <c r="E6" s="473"/>
      <c r="F6" s="11"/>
      <c r="G6" s="10"/>
      <c r="H6" s="10"/>
      <c r="I6" s="10"/>
      <c r="J6" s="9" t="s">
        <v>150</v>
      </c>
      <c r="K6" s="4"/>
    </row>
    <row r="7" spans="1:11" s="1" customFormat="1" ht="15" customHeight="1" thickBot="1" x14ac:dyDescent="0.25">
      <c r="B7" s="374">
        <v>1</v>
      </c>
      <c r="C7" s="474" t="s">
        <v>1120</v>
      </c>
      <c r="D7" s="797"/>
      <c r="E7" s="801"/>
      <c r="F7" s="467"/>
      <c r="G7" s="469" t="s">
        <v>152</v>
      </c>
      <c r="H7" s="334">
        <v>2.9000000000000001E-2</v>
      </c>
      <c r="I7" s="335" t="s">
        <v>153</v>
      </c>
      <c r="J7" s="336">
        <f>ROUND(F7*H7,0)</f>
        <v>0</v>
      </c>
      <c r="K7" s="4"/>
    </row>
    <row r="8" spans="1:11" s="1" customFormat="1" ht="15" customHeight="1" x14ac:dyDescent="0.2">
      <c r="B8" s="4"/>
      <c r="C8" s="8"/>
      <c r="D8" s="4"/>
      <c r="E8" s="4"/>
      <c r="F8" s="7"/>
      <c r="G8" s="8"/>
      <c r="H8" s="789"/>
      <c r="I8" s="790"/>
      <c r="J8" s="6"/>
      <c r="K8" s="4"/>
    </row>
    <row r="9" spans="1:11" s="1" customFormat="1" ht="15" customHeight="1" thickBot="1" x14ac:dyDescent="0.25">
      <c r="B9" s="4"/>
      <c r="C9" s="4"/>
      <c r="D9" s="4"/>
      <c r="E9" s="4"/>
      <c r="F9" s="7"/>
      <c r="G9" s="4"/>
      <c r="H9" s="791" t="s">
        <v>163</v>
      </c>
      <c r="I9" s="792"/>
      <c r="J9" s="5">
        <f>SUM(J7:J7)</f>
        <v>0</v>
      </c>
      <c r="K9" s="4" t="s">
        <v>1149</v>
      </c>
    </row>
    <row r="10" spans="1:11" s="1" customFormat="1" ht="18.75" customHeight="1" x14ac:dyDescent="0.2">
      <c r="F10" s="2"/>
      <c r="J10" s="2"/>
    </row>
  </sheetData>
  <customSheetViews>
    <customSheetView guid="{0BABB45E-2E04-4EF9-B6DB-A3C90737BC1D}" showPageBreaks="1" showGridLines="0" state="hidden" view="pageBreakPreview">
      <selection activeCell="I1" sqref="I1:K1"/>
      <pageMargins left="0" right="0" top="0" bottom="0" header="0" footer="0"/>
      <printOptions horizontalCentered="1"/>
      <headerFooter alignWithMargins="0"/>
    </customSheetView>
    <customSheetView guid="{51EA80E5-8A40-457F-BD3B-5254392D47AE}" showPageBreaks="1" showGridLines="0" state="hidden" view="pageBreakPreview">
      <selection activeCell="I1" sqref="I1:K1"/>
      <pageMargins left="0" right="0" top="0" bottom="0" header="0" footer="0"/>
      <printOptions horizontalCentered="1"/>
      <headerFooter alignWithMargins="0"/>
    </customSheetView>
    <customSheetView guid="{69464F70-16F9-4136-87AF-D70A02C3B76C}" showPageBreaks="1" showGridLines="0" state="hidden" view="pageBreakPreview">
      <selection activeCell="I1" sqref="I1:K1"/>
      <pageMargins left="0" right="0" top="0" bottom="0" header="0" footer="0"/>
      <printOptions horizontalCentered="1"/>
      <headerFooter alignWithMargins="0"/>
    </customSheetView>
    <customSheetView guid="{D2B5EC5D-6E54-47E5-91DA-BD5989BD188A}" showPageBreaks="1" showGridLines="0" state="hidden" view="pageBreakPreview">
      <selection activeCell="I1" sqref="I1:K1"/>
      <pageMargins left="0" right="0" top="0" bottom="0" header="0" footer="0"/>
      <printOptions horizontalCentered="1"/>
      <headerFooter alignWithMargins="0"/>
    </customSheetView>
    <customSheetView guid="{7638A293-2517-4C0E-9B00-4D7C5CE7FD01}" showPageBreaks="1" showGridLines="0" state="hidden" view="pageBreakPreview">
      <selection activeCell="I1" sqref="I1:K1"/>
      <pageMargins left="0" right="0" top="0" bottom="0" header="0" footer="0"/>
      <printOptions horizontalCentered="1"/>
      <headerFooter alignWithMargins="0"/>
    </customSheetView>
    <customSheetView guid="{52797262-6142-4579-A585-EF778AE1B777}" showPageBreaks="1" showGridLines="0" state="hidden" view="pageBreakPreview">
      <selection activeCell="I1" sqref="I1:K1"/>
      <pageMargins left="0" right="0" top="0" bottom="0" header="0" footer="0"/>
      <printOptions horizontalCentered="1"/>
      <headerFooter alignWithMargins="0"/>
    </customSheetView>
    <customSheetView guid="{88309E32-0F84-4306-A278-4798D3F83810}" showPageBreaks="1" showGridLines="0" state="hidden" view="pageBreakPreview">
      <selection activeCell="I1" sqref="I1:K1"/>
      <pageMargins left="0" right="0" top="0" bottom="0" header="0" footer="0"/>
      <printOptions horizontalCentered="1"/>
      <headerFooter alignWithMargins="0"/>
    </customSheetView>
    <customSheetView guid="{82097881-6F01-409B-9626-09347A86C944}" showPageBreaks="1" showGridLines="0" state="hidden" view="pageBreakPreview">
      <selection activeCell="I1" sqref="I1:K1"/>
      <pageMargins left="0" right="0" top="0" bottom="0" header="0" footer="0"/>
      <printOptions horizontalCentered="1"/>
      <headerFooter alignWithMargins="0"/>
    </customSheetView>
    <customSheetView guid="{C4E6220D-41C8-40B2-AF0A-6EEC54FEFC3B}" showPageBreaks="1" showGridLines="0" state="hidden" view="pageBreakPreview">
      <selection activeCell="I1" sqref="I1:K1"/>
      <pageMargins left="0" right="0" top="0" bottom="0" header="0" footer="0"/>
      <printOptions horizontalCentered="1"/>
      <headerFooter alignWithMargins="0"/>
    </customSheetView>
    <customSheetView guid="{67812C5A-1D79-4D20-9561-724B7A740687}" showPageBreaks="1" showGridLines="0" state="hidden" view="pageBreakPreview">
      <selection activeCell="I1" sqref="I1:K1"/>
      <pageMargins left="0" right="0" top="0" bottom="0" header="0" footer="0"/>
      <printOptions horizontalCentered="1"/>
      <headerFooter alignWithMargins="0"/>
    </customSheetView>
    <customSheetView guid="{C437A408-6157-48A1-8109-95F4DC2109CD}" showPageBreaks="1" showGridLines="0" state="hidden" view="pageBreakPreview">
      <selection activeCell="I1" sqref="I1:K1"/>
      <pageMargins left="0" right="0" top="0" bottom="0" header="0" footer="0"/>
      <printOptions horizontalCentered="1"/>
      <headerFooter alignWithMargins="0"/>
    </customSheetView>
    <customSheetView guid="{A9FD053A-4046-4DCB-BFF9-69FBE35E214B}" showPageBreaks="1" showGridLines="0" state="hidden" view="pageBreakPreview">
      <selection activeCell="I1" sqref="I1:K1"/>
      <pageMargins left="0" right="0" top="0" bottom="0" header="0" footer="0"/>
      <printOptions horizontalCentered="1"/>
      <headerFooter alignWithMargins="0"/>
    </customSheetView>
    <customSheetView guid="{8D42FC69-A302-4509-9149-10B34FBDD5FD}" showPageBreaks="1" showGridLines="0" state="hidden" view="pageBreakPreview">
      <selection activeCell="I1" sqref="I1:K1"/>
      <pageMargins left="0" right="0" top="0" bottom="0" header="0" footer="0"/>
      <printOptions horizontalCentered="1"/>
      <headerFooter alignWithMargins="0"/>
    </customSheetView>
    <customSheetView guid="{ABA71FD7-2F20-4D89-9682-086673B2D428}" showPageBreaks="1" showGridLines="0" state="hidden" view="pageBreakPreview">
      <selection activeCell="I1" sqref="I1:K1"/>
      <pageMargins left="0" right="0" top="0" bottom="0" header="0" footer="0"/>
      <printOptions horizontalCentered="1"/>
      <headerFooter alignWithMargins="0"/>
    </customSheetView>
    <customSheetView guid="{28B27DAA-D495-4FE0-A4B0-318BBC5296C8}" showPageBreaks="1" showGridLines="0" state="hidden" view="pageBreakPreview">
      <selection activeCell="I1" sqref="I1:K1"/>
      <pageMargins left="0" right="0" top="0" bottom="0" header="0" footer="0"/>
      <printOptions horizontalCentered="1"/>
      <headerFooter alignWithMargins="0"/>
    </customSheetView>
    <customSheetView guid="{E39192D6-5293-4E96-A0BA-106405229387}" showPageBreaks="1" showGridLines="0" state="hidden" view="pageBreakPreview">
      <selection activeCell="I1" sqref="I1:K1"/>
      <pageMargins left="0" right="0" top="0" bottom="0" header="0" footer="0"/>
      <printOptions horizontalCentered="1"/>
      <headerFooter alignWithMargins="0"/>
    </customSheetView>
    <customSheetView guid="{B0D27BBA-DB06-47F7-8459-5413A1184B9F}" showPageBreaks="1" showGridLines="0" state="hidden" view="pageBreakPreview">
      <selection activeCell="I1" sqref="I1:K1"/>
      <pageMargins left="0" right="0" top="0" bottom="0" header="0" footer="0"/>
      <printOptions horizontalCentered="1"/>
      <headerFooter alignWithMargins="0"/>
    </customSheetView>
    <customSheetView guid="{5F692ADD-693B-4092-83D3-FB87A19A0587}" showPageBreaks="1" showGridLines="0" state="hidden" view="pageBreakPreview">
      <selection activeCell="I1" sqref="I1:K1"/>
      <pageMargins left="0" right="0" top="0" bottom="0" header="0" footer="0"/>
      <printOptions horizontalCentered="1"/>
      <headerFooter alignWithMargins="0"/>
    </customSheetView>
  </customSheetViews>
  <mergeCells count="8">
    <mergeCell ref="H8:I8"/>
    <mergeCell ref="H9:I9"/>
    <mergeCell ref="A1:B1"/>
    <mergeCell ref="C1:E1"/>
    <mergeCell ref="I1:K1"/>
    <mergeCell ref="B5:C5"/>
    <mergeCell ref="D5:E5"/>
    <mergeCell ref="D7:E7"/>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38"/>
  <sheetViews>
    <sheetView showGridLines="0" view="pageBreakPreview" zoomScaleNormal="100" zoomScaleSheetLayoutView="100" workbookViewId="0">
      <selection activeCell="R15" sqref="R15"/>
    </sheetView>
  </sheetViews>
  <sheetFormatPr defaultColWidth="9" defaultRowHeight="18.75" customHeight="1" x14ac:dyDescent="0.2"/>
  <cols>
    <col min="1" max="1" width="3.90625" style="14" customWidth="1"/>
    <col min="2" max="2" width="5.90625" style="14" customWidth="1"/>
    <col min="3" max="3" width="10" style="14" customWidth="1"/>
    <col min="4" max="4" width="7.453125" style="14" customWidth="1"/>
    <col min="5" max="5" width="12" style="14" customWidth="1"/>
    <col min="6" max="6" width="12.453125" style="15" customWidth="1"/>
    <col min="7" max="7" width="2" style="14" bestFit="1" customWidth="1"/>
    <col min="8" max="8" width="12.453125" style="20" customWidth="1"/>
    <col min="9" max="9" width="2" style="14" bestFit="1" customWidth="1"/>
    <col min="10" max="10" width="12.453125" style="15" customWidth="1"/>
    <col min="11" max="11" width="4.453125" style="14" bestFit="1" customWidth="1"/>
    <col min="12" max="16384" width="9" style="14"/>
  </cols>
  <sheetData>
    <row r="1" spans="1:11" ht="18.75" customHeight="1" x14ac:dyDescent="0.2">
      <c r="A1" s="731" t="s">
        <v>144</v>
      </c>
      <c r="B1" s="732"/>
      <c r="C1" s="856" t="s">
        <v>1150</v>
      </c>
      <c r="D1" s="1188"/>
      <c r="E1" s="857"/>
      <c r="F1" s="108"/>
      <c r="G1" s="94"/>
      <c r="H1" s="475" t="s">
        <v>1</v>
      </c>
      <c r="I1" s="1189">
        <f>総括表!H4</f>
        <v>0</v>
      </c>
      <c r="J1" s="1189"/>
      <c r="K1" s="1189"/>
    </row>
    <row r="2" spans="1:11" ht="18.75" customHeight="1" x14ac:dyDescent="0.2">
      <c r="A2" s="94"/>
      <c r="B2" s="94"/>
      <c r="C2" s="94"/>
      <c r="D2" s="94"/>
      <c r="E2" s="94"/>
      <c r="F2" s="108"/>
      <c r="G2" s="94"/>
      <c r="H2" s="121"/>
      <c r="I2" s="94"/>
      <c r="J2" s="131"/>
      <c r="K2" s="94"/>
    </row>
    <row r="3" spans="1:11" ht="18.75" customHeight="1" x14ac:dyDescent="0.2">
      <c r="A3" s="97" t="s">
        <v>9</v>
      </c>
      <c r="B3" s="98" t="s">
        <v>65</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146</v>
      </c>
      <c r="C5" s="730"/>
      <c r="D5" s="729" t="s">
        <v>147</v>
      </c>
      <c r="E5" s="730"/>
      <c r="F5" s="330" t="s">
        <v>148</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742"/>
      <c r="E7" s="727"/>
      <c r="F7" s="467"/>
      <c r="G7" s="464" t="s">
        <v>152</v>
      </c>
      <c r="H7" s="334">
        <v>7.3999999999999996E-2</v>
      </c>
      <c r="I7" s="335" t="s">
        <v>153</v>
      </c>
      <c r="J7" s="336">
        <f t="shared" ref="J7:J23" si="0">ROUND(F7*H7,0)</f>
        <v>0</v>
      </c>
      <c r="K7" s="103" t="s">
        <v>154</v>
      </c>
    </row>
    <row r="8" spans="1:11" s="1" customFormat="1" ht="15" customHeight="1" x14ac:dyDescent="0.2">
      <c r="A8" s="98"/>
      <c r="B8" s="349">
        <v>2</v>
      </c>
      <c r="C8" s="350" t="s">
        <v>157</v>
      </c>
      <c r="D8" s="742"/>
      <c r="E8" s="727"/>
      <c r="F8" s="467"/>
      <c r="G8" s="464" t="s">
        <v>152</v>
      </c>
      <c r="H8" s="471">
        <v>0.13300000000000001</v>
      </c>
      <c r="I8" s="469" t="s">
        <v>153</v>
      </c>
      <c r="J8" s="470">
        <f>ROUND(F8*H8,0)</f>
        <v>0</v>
      </c>
      <c r="K8" s="103" t="s">
        <v>156</v>
      </c>
    </row>
    <row r="9" spans="1:11" s="1" customFormat="1" ht="15" customHeight="1" x14ac:dyDescent="0.2">
      <c r="A9" s="98"/>
      <c r="B9" s="349">
        <v>3</v>
      </c>
      <c r="C9" s="351" t="s">
        <v>159</v>
      </c>
      <c r="D9" s="742"/>
      <c r="E9" s="727"/>
      <c r="F9" s="467"/>
      <c r="G9" s="464" t="s">
        <v>152</v>
      </c>
      <c r="H9" s="334">
        <v>0.16400000000000001</v>
      </c>
      <c r="I9" s="335" t="s">
        <v>153</v>
      </c>
      <c r="J9" s="336">
        <f t="shared" si="0"/>
        <v>0</v>
      </c>
      <c r="K9" s="103" t="s">
        <v>158</v>
      </c>
    </row>
    <row r="10" spans="1:11" s="1" customFormat="1" ht="15" customHeight="1" x14ac:dyDescent="0.2">
      <c r="A10" s="98"/>
      <c r="B10" s="349">
        <v>4</v>
      </c>
      <c r="C10" s="351" t="s">
        <v>161</v>
      </c>
      <c r="D10" s="742"/>
      <c r="E10" s="727"/>
      <c r="F10" s="467"/>
      <c r="G10" s="464" t="s">
        <v>152</v>
      </c>
      <c r="H10" s="471">
        <v>0.16200000000000001</v>
      </c>
      <c r="I10" s="469" t="s">
        <v>153</v>
      </c>
      <c r="J10" s="470">
        <f t="shared" si="0"/>
        <v>0</v>
      </c>
      <c r="K10" s="103" t="s">
        <v>160</v>
      </c>
    </row>
    <row r="11" spans="1:11" s="1" customFormat="1" ht="15" customHeight="1" x14ac:dyDescent="0.2">
      <c r="A11" s="98"/>
      <c r="B11" s="349">
        <v>5</v>
      </c>
      <c r="C11" s="351" t="s">
        <v>173</v>
      </c>
      <c r="D11" s="742"/>
      <c r="E11" s="727"/>
      <c r="F11" s="467"/>
      <c r="G11" s="464" t="s">
        <v>152</v>
      </c>
      <c r="H11" s="471">
        <v>0.17899999999999999</v>
      </c>
      <c r="I11" s="469" t="s">
        <v>153</v>
      </c>
      <c r="J11" s="470">
        <f t="shared" si="0"/>
        <v>0</v>
      </c>
      <c r="K11" s="103" t="s">
        <v>162</v>
      </c>
    </row>
    <row r="12" spans="1:11" s="1" customFormat="1" ht="15" customHeight="1" x14ac:dyDescent="0.2">
      <c r="A12" s="98"/>
      <c r="B12" s="349">
        <v>6</v>
      </c>
      <c r="C12" s="351" t="s">
        <v>175</v>
      </c>
      <c r="D12" s="742"/>
      <c r="E12" s="727"/>
      <c r="F12" s="467"/>
      <c r="G12" s="464" t="s">
        <v>152</v>
      </c>
      <c r="H12" s="471">
        <v>0.21199999999999999</v>
      </c>
      <c r="I12" s="469" t="s">
        <v>153</v>
      </c>
      <c r="J12" s="470">
        <f t="shared" si="0"/>
        <v>0</v>
      </c>
      <c r="K12" s="103" t="s">
        <v>174</v>
      </c>
    </row>
    <row r="13" spans="1:11" s="1" customFormat="1" ht="15" customHeight="1" x14ac:dyDescent="0.2">
      <c r="A13" s="98"/>
      <c r="B13" s="349">
        <v>7</v>
      </c>
      <c r="C13" s="351" t="s">
        <v>196</v>
      </c>
      <c r="D13" s="742"/>
      <c r="E13" s="727"/>
      <c r="F13" s="467"/>
      <c r="G13" s="464" t="s">
        <v>152</v>
      </c>
      <c r="H13" s="471">
        <v>0.246</v>
      </c>
      <c r="I13" s="469" t="s">
        <v>153</v>
      </c>
      <c r="J13" s="470">
        <f t="shared" si="0"/>
        <v>0</v>
      </c>
      <c r="K13" s="103" t="s">
        <v>176</v>
      </c>
    </row>
    <row r="14" spans="1:11" s="1" customFormat="1" ht="15" customHeight="1" x14ac:dyDescent="0.2">
      <c r="A14" s="98"/>
      <c r="B14" s="349">
        <v>8</v>
      </c>
      <c r="C14" s="351" t="s">
        <v>197</v>
      </c>
      <c r="D14" s="742"/>
      <c r="E14" s="727"/>
      <c r="F14" s="467"/>
      <c r="G14" s="464" t="s">
        <v>152</v>
      </c>
      <c r="H14" s="471">
        <v>0.27100000000000002</v>
      </c>
      <c r="I14" s="469" t="s">
        <v>153</v>
      </c>
      <c r="J14" s="470">
        <f>ROUND(F14*H14,0)</f>
        <v>0</v>
      </c>
      <c r="K14" s="103" t="s">
        <v>269</v>
      </c>
    </row>
    <row r="15" spans="1:11" s="1" customFormat="1" ht="15" customHeight="1" x14ac:dyDescent="0.2">
      <c r="A15" s="98"/>
      <c r="B15" s="349">
        <v>9</v>
      </c>
      <c r="C15" s="351" t="s">
        <v>213</v>
      </c>
      <c r="D15" s="742"/>
      <c r="E15" s="727"/>
      <c r="F15" s="467"/>
      <c r="G15" s="464" t="s">
        <v>152</v>
      </c>
      <c r="H15" s="471">
        <v>0.3</v>
      </c>
      <c r="I15" s="469" t="s">
        <v>153</v>
      </c>
      <c r="J15" s="470">
        <f t="shared" si="0"/>
        <v>0</v>
      </c>
      <c r="K15" s="103" t="s">
        <v>250</v>
      </c>
    </row>
    <row r="16" spans="1:11" s="1" customFormat="1" ht="15" customHeight="1" x14ac:dyDescent="0.2">
      <c r="A16" s="98"/>
      <c r="B16" s="349">
        <v>10</v>
      </c>
      <c r="C16" s="351" t="s">
        <v>215</v>
      </c>
      <c r="D16" s="742"/>
      <c r="E16" s="727"/>
      <c r="F16" s="467"/>
      <c r="G16" s="464" t="s">
        <v>152</v>
      </c>
      <c r="H16" s="471">
        <v>0.32400000000000001</v>
      </c>
      <c r="I16" s="469" t="s">
        <v>153</v>
      </c>
      <c r="J16" s="470">
        <f t="shared" si="0"/>
        <v>0</v>
      </c>
      <c r="K16" s="103" t="s">
        <v>272</v>
      </c>
    </row>
    <row r="17" spans="1:11" s="1" customFormat="1" ht="15" customHeight="1" x14ac:dyDescent="0.2">
      <c r="A17" s="98"/>
      <c r="B17" s="349">
        <v>11</v>
      </c>
      <c r="C17" s="351" t="s">
        <v>216</v>
      </c>
      <c r="D17" s="742"/>
      <c r="E17" s="727"/>
      <c r="F17" s="467"/>
      <c r="G17" s="464" t="s">
        <v>152</v>
      </c>
      <c r="H17" s="471">
        <v>0.34899999999999998</v>
      </c>
      <c r="I17" s="469" t="s">
        <v>153</v>
      </c>
      <c r="J17" s="470">
        <f t="shared" si="0"/>
        <v>0</v>
      </c>
      <c r="K17" s="103" t="s">
        <v>229</v>
      </c>
    </row>
    <row r="18" spans="1:11" s="1" customFormat="1" ht="15" customHeight="1" x14ac:dyDescent="0.2">
      <c r="A18" s="98"/>
      <c r="B18" s="349">
        <v>12</v>
      </c>
      <c r="C18" s="351" t="s">
        <v>218</v>
      </c>
      <c r="D18" s="742"/>
      <c r="E18" s="727"/>
      <c r="F18" s="467"/>
      <c r="G18" s="464" t="s">
        <v>152</v>
      </c>
      <c r="H18" s="471">
        <v>0.376</v>
      </c>
      <c r="I18" s="469" t="s">
        <v>153</v>
      </c>
      <c r="J18" s="470">
        <f t="shared" si="0"/>
        <v>0</v>
      </c>
      <c r="K18" s="103" t="s">
        <v>275</v>
      </c>
    </row>
    <row r="19" spans="1:11" s="1" customFormat="1" ht="15" customHeight="1" x14ac:dyDescent="0.2">
      <c r="A19" s="98"/>
      <c r="B19" s="349">
        <v>13</v>
      </c>
      <c r="C19" s="351" t="s">
        <v>220</v>
      </c>
      <c r="D19" s="742"/>
      <c r="E19" s="727"/>
      <c r="F19" s="467"/>
      <c r="G19" s="464" t="s">
        <v>152</v>
      </c>
      <c r="H19" s="471">
        <v>0.40100000000000002</v>
      </c>
      <c r="I19" s="469" t="s">
        <v>153</v>
      </c>
      <c r="J19" s="470">
        <f>ROUND(F19*H19,0)</f>
        <v>0</v>
      </c>
      <c r="K19" s="103" t="s">
        <v>277</v>
      </c>
    </row>
    <row r="20" spans="1:11" s="1" customFormat="1" ht="15" customHeight="1" x14ac:dyDescent="0.2">
      <c r="A20" s="98"/>
      <c r="B20" s="349">
        <v>14</v>
      </c>
      <c r="C20" s="351" t="s">
        <v>222</v>
      </c>
      <c r="D20" s="742"/>
      <c r="E20" s="727"/>
      <c r="F20" s="467"/>
      <c r="G20" s="464" t="s">
        <v>152</v>
      </c>
      <c r="H20" s="471">
        <v>0.42499999999999999</v>
      </c>
      <c r="I20" s="469" t="s">
        <v>153</v>
      </c>
      <c r="J20" s="470">
        <f t="shared" si="0"/>
        <v>0</v>
      </c>
      <c r="K20" s="103" t="s">
        <v>280</v>
      </c>
    </row>
    <row r="21" spans="1:11" s="1" customFormat="1" ht="15" customHeight="1" x14ac:dyDescent="0.2">
      <c r="A21" s="98"/>
      <c r="B21" s="349">
        <v>15</v>
      </c>
      <c r="C21" s="351" t="s">
        <v>584</v>
      </c>
      <c r="D21" s="742"/>
      <c r="E21" s="727"/>
      <c r="F21" s="467"/>
      <c r="G21" s="464" t="s">
        <v>152</v>
      </c>
      <c r="H21" s="471">
        <v>0.45</v>
      </c>
      <c r="I21" s="469" t="s">
        <v>153</v>
      </c>
      <c r="J21" s="470">
        <f t="shared" si="0"/>
        <v>0</v>
      </c>
      <c r="K21" s="103" t="s">
        <v>282</v>
      </c>
    </row>
    <row r="22" spans="1:11" s="1" customFormat="1" ht="15" customHeight="1" x14ac:dyDescent="0.2">
      <c r="A22" s="98"/>
      <c r="B22" s="349">
        <v>16</v>
      </c>
      <c r="C22" s="351" t="s">
        <v>226</v>
      </c>
      <c r="D22" s="742"/>
      <c r="E22" s="727"/>
      <c r="F22" s="467"/>
      <c r="G22" s="464" t="s">
        <v>152</v>
      </c>
      <c r="H22" s="471">
        <v>0.47499999999999998</v>
      </c>
      <c r="I22" s="469" t="s">
        <v>153</v>
      </c>
      <c r="J22" s="470">
        <f t="shared" si="0"/>
        <v>0</v>
      </c>
      <c r="K22" s="103" t="s">
        <v>284</v>
      </c>
    </row>
    <row r="23" spans="1:11" s="1" customFormat="1" ht="15" customHeight="1" x14ac:dyDescent="0.2">
      <c r="A23" s="98"/>
      <c r="B23" s="349">
        <v>17</v>
      </c>
      <c r="C23" s="351" t="s">
        <v>228</v>
      </c>
      <c r="D23" s="742"/>
      <c r="E23" s="727"/>
      <c r="F23" s="467"/>
      <c r="G23" s="464" t="s">
        <v>152</v>
      </c>
      <c r="H23" s="471">
        <v>0.5</v>
      </c>
      <c r="I23" s="469" t="s">
        <v>153</v>
      </c>
      <c r="J23" s="470">
        <f t="shared" si="0"/>
        <v>0</v>
      </c>
      <c r="K23" s="103" t="s">
        <v>286</v>
      </c>
    </row>
    <row r="24" spans="1:11" s="1" customFormat="1" ht="15" customHeight="1" x14ac:dyDescent="0.2">
      <c r="A24" s="98"/>
      <c r="B24" s="349">
        <v>18</v>
      </c>
      <c r="C24" s="351" t="s">
        <v>230</v>
      </c>
      <c r="D24" s="742"/>
      <c r="E24" s="727"/>
      <c r="F24" s="467"/>
      <c r="G24" s="464" t="s">
        <v>152</v>
      </c>
      <c r="H24" s="471">
        <v>0.5</v>
      </c>
      <c r="I24" s="469" t="s">
        <v>153</v>
      </c>
      <c r="J24" s="470">
        <f>ROUND(F24*H24,0)</f>
        <v>0</v>
      </c>
      <c r="K24" s="103" t="s">
        <v>288</v>
      </c>
    </row>
    <row r="25" spans="1:11" s="1" customFormat="1" ht="15" customHeight="1" x14ac:dyDescent="0.2">
      <c r="A25" s="98"/>
      <c r="B25" s="352">
        <v>19</v>
      </c>
      <c r="C25" s="351" t="s">
        <v>232</v>
      </c>
      <c r="D25" s="742"/>
      <c r="E25" s="727"/>
      <c r="F25" s="467"/>
      <c r="G25" s="464" t="s">
        <v>152</v>
      </c>
      <c r="H25" s="471">
        <v>0.5</v>
      </c>
      <c r="I25" s="469" t="s">
        <v>153</v>
      </c>
      <c r="J25" s="470">
        <f>ROUND(F25*H25,0)</f>
        <v>0</v>
      </c>
      <c r="K25" s="103" t="s">
        <v>653</v>
      </c>
    </row>
    <row r="26" spans="1:11" s="1" customFormat="1" ht="15" customHeight="1" thickBot="1" x14ac:dyDescent="0.25">
      <c r="A26" s="98"/>
      <c r="B26" s="352">
        <v>20</v>
      </c>
      <c r="C26" s="351" t="s">
        <v>1136</v>
      </c>
      <c r="D26" s="742"/>
      <c r="E26" s="727"/>
      <c r="F26" s="467"/>
      <c r="G26" s="464" t="s">
        <v>152</v>
      </c>
      <c r="H26" s="471">
        <v>0.5</v>
      </c>
      <c r="I26" s="469" t="s">
        <v>153</v>
      </c>
      <c r="J26" s="470">
        <f>ROUND(F26*H26,0)</f>
        <v>0</v>
      </c>
      <c r="K26" s="103" t="s">
        <v>321</v>
      </c>
    </row>
    <row r="27" spans="1:11" s="1" customFormat="1" ht="15" customHeight="1" x14ac:dyDescent="0.2">
      <c r="A27" s="98"/>
      <c r="B27" s="103"/>
      <c r="C27" s="104"/>
      <c r="D27" s="103"/>
      <c r="E27" s="103"/>
      <c r="F27" s="57"/>
      <c r="G27" s="104"/>
      <c r="H27" s="734" t="s">
        <v>293</v>
      </c>
      <c r="I27" s="735"/>
      <c r="J27" s="105"/>
      <c r="K27" s="98"/>
    </row>
    <row r="28" spans="1:11" s="1" customFormat="1" ht="15" customHeight="1" thickBot="1" x14ac:dyDescent="0.25">
      <c r="A28" s="98"/>
      <c r="B28" s="103"/>
      <c r="C28" s="103"/>
      <c r="D28" s="103"/>
      <c r="E28" s="103"/>
      <c r="F28" s="57"/>
      <c r="G28" s="103"/>
      <c r="H28" s="736" t="s">
        <v>163</v>
      </c>
      <c r="I28" s="737"/>
      <c r="J28" s="5">
        <f>SUM(J7:J26)</f>
        <v>0</v>
      </c>
      <c r="K28" s="103" t="s">
        <v>1149</v>
      </c>
    </row>
    <row r="29" spans="1:11" s="1" customFormat="1" ht="18.75" customHeight="1" x14ac:dyDescent="0.2">
      <c r="F29" s="2"/>
      <c r="H29" s="19"/>
      <c r="J29" s="2"/>
    </row>
    <row r="30" spans="1:11" s="1" customFormat="1" ht="18.75" customHeight="1" x14ac:dyDescent="0.2">
      <c r="F30" s="2"/>
      <c r="H30" s="19"/>
      <c r="J30" s="2"/>
    </row>
    <row r="31" spans="1:11" s="1" customFormat="1" ht="18.75" customHeight="1" x14ac:dyDescent="0.2">
      <c r="B31" s="4"/>
      <c r="C31" s="4"/>
      <c r="D31" s="4"/>
      <c r="E31" s="4"/>
      <c r="F31" s="7"/>
      <c r="G31" s="4"/>
      <c r="H31" s="46"/>
      <c r="I31" s="8"/>
      <c r="J31" s="7"/>
      <c r="K31" s="4"/>
    </row>
    <row r="32" spans="1:11" s="1" customFormat="1" ht="18.75" customHeight="1" x14ac:dyDescent="0.2">
      <c r="B32" s="4"/>
      <c r="C32" s="4"/>
      <c r="D32" s="4"/>
      <c r="E32" s="4"/>
      <c r="F32" s="7"/>
      <c r="G32" s="4"/>
      <c r="H32" s="46"/>
      <c r="I32" s="8"/>
      <c r="J32" s="7"/>
      <c r="K32" s="4"/>
    </row>
    <row r="33" spans="2:11" s="1" customFormat="1" ht="18.75" customHeight="1" x14ac:dyDescent="0.2">
      <c r="B33" s="4"/>
      <c r="C33" s="4"/>
      <c r="D33" s="4"/>
      <c r="E33" s="4"/>
      <c r="F33" s="7"/>
      <c r="G33" s="4"/>
      <c r="H33" s="46"/>
      <c r="I33" s="8"/>
      <c r="J33" s="7"/>
      <c r="K33" s="4"/>
    </row>
    <row r="34" spans="2:11" s="1" customFormat="1" ht="18.75" customHeight="1" x14ac:dyDescent="0.2">
      <c r="B34" s="4"/>
      <c r="C34" s="4"/>
      <c r="D34" s="4"/>
      <c r="E34" s="4"/>
      <c r="F34" s="7"/>
      <c r="G34" s="4"/>
      <c r="H34" s="46"/>
      <c r="I34" s="8"/>
      <c r="J34" s="7"/>
      <c r="K34" s="4"/>
    </row>
    <row r="35" spans="2:11" s="1" customFormat="1" ht="18.75" customHeight="1" x14ac:dyDescent="0.2">
      <c r="B35" s="4"/>
      <c r="C35" s="4"/>
      <c r="D35" s="4"/>
      <c r="E35" s="4"/>
      <c r="F35" s="7"/>
      <c r="G35" s="4"/>
      <c r="H35" s="46"/>
      <c r="I35" s="8"/>
      <c r="J35" s="7"/>
      <c r="K35" s="4"/>
    </row>
    <row r="36" spans="2:11" s="1" customFormat="1" ht="18.75" customHeight="1" x14ac:dyDescent="0.2">
      <c r="B36" s="4"/>
      <c r="C36" s="4"/>
      <c r="D36" s="4"/>
      <c r="E36" s="4"/>
      <c r="F36" s="7"/>
      <c r="G36" s="4"/>
      <c r="H36" s="46"/>
      <c r="I36" s="8"/>
      <c r="J36" s="7"/>
      <c r="K36" s="4"/>
    </row>
    <row r="37" spans="2:11" s="1" customFormat="1" ht="18.75" customHeight="1" x14ac:dyDescent="0.2">
      <c r="B37" s="4"/>
      <c r="C37" s="4"/>
      <c r="D37" s="4"/>
      <c r="E37" s="4"/>
      <c r="F37" s="7"/>
      <c r="G37" s="4"/>
      <c r="H37" s="46"/>
      <c r="I37" s="8"/>
      <c r="J37" s="7"/>
      <c r="K37" s="4"/>
    </row>
    <row r="38" spans="2:11" s="1" customFormat="1" ht="18.75" customHeight="1" x14ac:dyDescent="0.2">
      <c r="B38" s="4"/>
      <c r="C38" s="4"/>
      <c r="D38" s="4"/>
      <c r="E38" s="4"/>
      <c r="F38" s="7"/>
      <c r="G38" s="4"/>
      <c r="H38" s="46"/>
      <c r="I38" s="8"/>
      <c r="J38" s="7"/>
      <c r="K38" s="4"/>
    </row>
  </sheetData>
  <customSheetViews>
    <customSheetView guid="{0BABB45E-2E04-4EF9-B6DB-A3C90737BC1D}" showPageBreaks="1" showGridLines="0" view="pageBreakPreview">
      <selection activeCell="I35" sqref="I35"/>
      <pageMargins left="0" right="0" top="0" bottom="0" header="0" footer="0"/>
      <printOptions horizontalCentered="1"/>
      <headerFooter alignWithMargins="0"/>
    </customSheetView>
    <customSheetView guid="{51EA80E5-8A40-457F-BD3B-5254392D47AE}" showPageBreaks="1" showGridLines="0" view="pageBreakPreview">
      <selection activeCell="I35" sqref="I35"/>
      <pageMargins left="0" right="0" top="0" bottom="0" header="0" footer="0"/>
      <printOptions horizontalCentered="1"/>
      <headerFooter alignWithMargins="0"/>
    </customSheetView>
    <customSheetView guid="{69464F70-16F9-4136-87AF-D70A02C3B76C}" showPageBreaks="1" showGridLines="0" view="pageBreakPreview">
      <selection activeCell="I35" sqref="I35"/>
      <pageMargins left="0" right="0" top="0" bottom="0" header="0" footer="0"/>
      <printOptions horizontalCentered="1"/>
      <headerFooter alignWithMargins="0"/>
    </customSheetView>
    <customSheetView guid="{D2B5EC5D-6E54-47E5-91DA-BD5989BD188A}" showPageBreaks="1" showGridLines="0" view="pageBreakPreview">
      <selection activeCell="I35" sqref="I35"/>
      <pageMargins left="0" right="0" top="0" bottom="0" header="0" footer="0"/>
      <printOptions horizontalCentered="1"/>
      <headerFooter alignWithMargins="0"/>
    </customSheetView>
    <customSheetView guid="{7638A293-2517-4C0E-9B00-4D7C5CE7FD01}" showPageBreaks="1" showGridLines="0" view="pageBreakPreview">
      <selection activeCell="H23" sqref="H23"/>
      <pageMargins left="0" right="0" top="0" bottom="0" header="0" footer="0"/>
      <printOptions horizontalCentered="1"/>
      <headerFooter alignWithMargins="0"/>
    </customSheetView>
    <customSheetView guid="{52797262-6142-4579-A585-EF778AE1B777}" showPageBreaks="1" showGridLines="0" view="pageBreakPreview">
      <selection activeCell="H23" sqref="H23"/>
      <pageMargins left="0" right="0" top="0" bottom="0" header="0" footer="0"/>
      <printOptions horizontalCentered="1"/>
      <headerFooter alignWithMargins="0"/>
    </customSheetView>
    <customSheetView guid="{88309E32-0F84-4306-A278-4798D3F83810}" showPageBreaks="1" showGridLines="0" view="pageBreakPreview">
      <selection activeCell="I35" sqref="I35"/>
      <pageMargins left="0" right="0" top="0" bottom="0" header="0" footer="0"/>
      <printOptions horizontalCentered="1"/>
      <headerFooter alignWithMargins="0"/>
    </customSheetView>
    <customSheetView guid="{82097881-6F01-409B-9626-09347A86C944}" showPageBreaks="1" showGridLines="0" view="pageBreakPreview">
      <selection activeCell="J21" sqref="J21"/>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I35" sqref="I35"/>
      <pageMargins left="0" right="0" top="0" bottom="0" header="0" footer="0"/>
      <printOptions horizontalCentered="1"/>
      <headerFooter alignWithMargins="0"/>
    </customSheetView>
  </customSheetViews>
  <mergeCells count="27">
    <mergeCell ref="D19:E19"/>
    <mergeCell ref="D20:E20"/>
    <mergeCell ref="D21:E21"/>
    <mergeCell ref="D22:E22"/>
    <mergeCell ref="H28:I28"/>
    <mergeCell ref="D23:E23"/>
    <mergeCell ref="H27:I27"/>
    <mergeCell ref="D24:E24"/>
    <mergeCell ref="D25:E25"/>
    <mergeCell ref="D26:E26"/>
    <mergeCell ref="D18:E18"/>
    <mergeCell ref="D7:E7"/>
    <mergeCell ref="D8:E8"/>
    <mergeCell ref="D9:E9"/>
    <mergeCell ref="D10:E10"/>
    <mergeCell ref="D11:E11"/>
    <mergeCell ref="D12:E12"/>
    <mergeCell ref="D13:E13"/>
    <mergeCell ref="D14:E14"/>
    <mergeCell ref="D15:E15"/>
    <mergeCell ref="D16:E16"/>
    <mergeCell ref="D17:E17"/>
    <mergeCell ref="A1:B1"/>
    <mergeCell ref="C1:E1"/>
    <mergeCell ref="I1:K1"/>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O231"/>
  <sheetViews>
    <sheetView showGridLines="0" view="pageBreakPreview" topLeftCell="A222" zoomScaleNormal="100" zoomScaleSheetLayoutView="100" workbookViewId="0">
      <selection activeCell="J231" sqref="J231"/>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4" customWidth="1"/>
    <col min="7" max="7" width="2" style="14" bestFit="1" customWidth="1"/>
    <col min="8" max="8" width="11.90625" style="58" customWidth="1"/>
    <col min="9" max="9" width="2" style="14" bestFit="1" customWidth="1"/>
    <col min="10" max="10" width="11.90625" style="14" customWidth="1"/>
    <col min="11" max="11" width="4" style="14" customWidth="1"/>
    <col min="12" max="12" width="9" style="14"/>
    <col min="13" max="13" width="4.453125" style="14" customWidth="1"/>
    <col min="14" max="16384" width="9" style="14"/>
  </cols>
  <sheetData>
    <row r="1" spans="1:13" ht="18.75" customHeight="1" x14ac:dyDescent="0.2">
      <c r="A1" s="731" t="s">
        <v>144</v>
      </c>
      <c r="B1" s="732"/>
      <c r="C1" s="731" t="s">
        <v>10</v>
      </c>
      <c r="D1" s="733"/>
      <c r="E1" s="732"/>
      <c r="F1" s="94"/>
      <c r="G1" s="94"/>
      <c r="H1" s="345" t="s">
        <v>1</v>
      </c>
      <c r="I1" s="728">
        <f>総括表!H4</f>
        <v>0</v>
      </c>
      <c r="J1" s="728"/>
      <c r="K1" s="728"/>
    </row>
    <row r="2" spans="1:13" ht="15" customHeight="1" x14ac:dyDescent="0.2">
      <c r="A2" s="94"/>
      <c r="B2" s="94"/>
      <c r="C2" s="94"/>
      <c r="D2" s="94"/>
      <c r="E2" s="94"/>
      <c r="F2" s="94"/>
      <c r="G2" s="94"/>
      <c r="H2" s="95"/>
      <c r="I2" s="94"/>
      <c r="J2" s="96"/>
      <c r="K2" s="94"/>
    </row>
    <row r="3" spans="1:13" ht="15" customHeight="1" x14ac:dyDescent="0.2">
      <c r="A3" s="97" t="s">
        <v>9</v>
      </c>
      <c r="B3" s="98" t="s">
        <v>145</v>
      </c>
      <c r="C3" s="94"/>
      <c r="D3" s="94"/>
      <c r="E3" s="94"/>
      <c r="F3" s="94"/>
      <c r="G3" s="94"/>
      <c r="H3" s="95"/>
      <c r="I3" s="94"/>
      <c r="J3" s="94"/>
      <c r="K3" s="94"/>
    </row>
    <row r="4" spans="1:13" ht="15" customHeight="1" x14ac:dyDescent="0.2">
      <c r="A4" s="99"/>
      <c r="B4" s="94"/>
      <c r="C4" s="94"/>
      <c r="D4" s="94"/>
      <c r="E4" s="94"/>
      <c r="F4" s="94"/>
      <c r="G4" s="94"/>
      <c r="H4" s="95"/>
      <c r="I4" s="94"/>
      <c r="J4" s="94"/>
      <c r="K4" s="94"/>
    </row>
    <row r="5" spans="1:13" ht="15" customHeight="1" x14ac:dyDescent="0.2">
      <c r="A5" s="99"/>
      <c r="B5" s="729" t="s">
        <v>146</v>
      </c>
      <c r="C5" s="730"/>
      <c r="D5" s="729" t="s">
        <v>147</v>
      </c>
      <c r="E5" s="730"/>
      <c r="F5" s="331" t="s">
        <v>148</v>
      </c>
      <c r="G5" s="331"/>
      <c r="H5" s="346" t="s">
        <v>149</v>
      </c>
      <c r="I5" s="331"/>
      <c r="J5" s="331" t="s">
        <v>8</v>
      </c>
      <c r="K5" s="103"/>
    </row>
    <row r="6" spans="1:13" ht="15" customHeight="1" x14ac:dyDescent="0.2">
      <c r="A6" s="99"/>
      <c r="B6" s="147"/>
      <c r="C6" s="250"/>
      <c r="D6" s="347"/>
      <c r="E6" s="348"/>
      <c r="F6" s="134"/>
      <c r="G6" s="134"/>
      <c r="H6" s="101"/>
      <c r="I6" s="134"/>
      <c r="J6" s="102" t="s">
        <v>150</v>
      </c>
      <c r="K6" s="103"/>
    </row>
    <row r="7" spans="1:13" s="1" customFormat="1" ht="15" customHeight="1" x14ac:dyDescent="0.2">
      <c r="A7" s="98"/>
      <c r="B7" s="349">
        <v>1</v>
      </c>
      <c r="C7" s="350" t="s">
        <v>155</v>
      </c>
      <c r="D7" s="726"/>
      <c r="E7" s="727"/>
      <c r="F7" s="300"/>
      <c r="G7" s="301" t="s">
        <v>152</v>
      </c>
      <c r="H7" s="302">
        <v>4.2000000000000003E-2</v>
      </c>
      <c r="I7" s="303" t="s">
        <v>153</v>
      </c>
      <c r="J7" s="304">
        <f t="shared" ref="J7:J10" si="0">ROUND(F7*H7,0)</f>
        <v>0</v>
      </c>
      <c r="K7" s="103" t="s">
        <v>154</v>
      </c>
      <c r="M7" s="274"/>
    </row>
    <row r="8" spans="1:13" s="1" customFormat="1" ht="15" customHeight="1" x14ac:dyDescent="0.2">
      <c r="A8" s="98"/>
      <c r="B8" s="349">
        <v>2</v>
      </c>
      <c r="C8" s="350" t="s">
        <v>157</v>
      </c>
      <c r="D8" s="726"/>
      <c r="E8" s="727"/>
      <c r="F8" s="300"/>
      <c r="G8" s="301" t="s">
        <v>152</v>
      </c>
      <c r="H8" s="302">
        <v>6.4000000000000001E-2</v>
      </c>
      <c r="I8" s="303" t="s">
        <v>153</v>
      </c>
      <c r="J8" s="304">
        <f t="shared" si="0"/>
        <v>0</v>
      </c>
      <c r="K8" s="103" t="s">
        <v>156</v>
      </c>
      <c r="M8" s="274"/>
    </row>
    <row r="9" spans="1:13" s="1" customFormat="1" ht="15" customHeight="1" x14ac:dyDescent="0.2">
      <c r="A9" s="98"/>
      <c r="B9" s="349">
        <v>3</v>
      </c>
      <c r="C9" s="351" t="s">
        <v>159</v>
      </c>
      <c r="D9" s="726"/>
      <c r="E9" s="727"/>
      <c r="F9" s="300"/>
      <c r="G9" s="301" t="s">
        <v>152</v>
      </c>
      <c r="H9" s="302">
        <v>8.4000000000000005E-2</v>
      </c>
      <c r="I9" s="303" t="s">
        <v>153</v>
      </c>
      <c r="J9" s="304">
        <f t="shared" si="0"/>
        <v>0</v>
      </c>
      <c r="K9" s="103" t="s">
        <v>158</v>
      </c>
      <c r="M9" s="274"/>
    </row>
    <row r="10" spans="1:13" s="1" customFormat="1" ht="15" customHeight="1" thickBot="1" x14ac:dyDescent="0.25">
      <c r="A10" s="98"/>
      <c r="B10" s="352">
        <v>4</v>
      </c>
      <c r="C10" s="351" t="s">
        <v>161</v>
      </c>
      <c r="D10" s="726"/>
      <c r="E10" s="727"/>
      <c r="F10" s="300"/>
      <c r="G10" s="301" t="s">
        <v>152</v>
      </c>
      <c r="H10" s="302">
        <v>9.8000000000000004E-2</v>
      </c>
      <c r="I10" s="303" t="s">
        <v>153</v>
      </c>
      <c r="J10" s="304">
        <f t="shared" si="0"/>
        <v>0</v>
      </c>
      <c r="K10" s="103" t="s">
        <v>160</v>
      </c>
      <c r="M10" s="274"/>
    </row>
    <row r="11" spans="1:13" s="1" customFormat="1" ht="15" customHeight="1" x14ac:dyDescent="0.2">
      <c r="A11" s="98"/>
      <c r="B11" s="103"/>
      <c r="C11" s="104"/>
      <c r="D11" s="103"/>
      <c r="E11" s="103"/>
      <c r="F11" s="103"/>
      <c r="G11" s="104"/>
      <c r="H11" s="734" t="s">
        <v>199</v>
      </c>
      <c r="I11" s="735"/>
      <c r="J11" s="105"/>
      <c r="K11" s="103"/>
    </row>
    <row r="12" spans="1:13" s="1" customFormat="1" ht="15" customHeight="1" thickBot="1" x14ac:dyDescent="0.25">
      <c r="A12" s="98"/>
      <c r="B12" s="103"/>
      <c r="C12" s="103"/>
      <c r="D12" s="103"/>
      <c r="E12" s="103"/>
      <c r="F12" s="103"/>
      <c r="G12" s="103"/>
      <c r="H12" s="736" t="s">
        <v>163</v>
      </c>
      <c r="I12" s="737"/>
      <c r="J12" s="5">
        <f>SUM(J7:J10)</f>
        <v>0</v>
      </c>
      <c r="K12" s="103" t="s">
        <v>164</v>
      </c>
      <c r="L12" s="1" t="s">
        <v>152</v>
      </c>
    </row>
    <row r="13" spans="1:13" s="1" customFormat="1" ht="15" customHeight="1" x14ac:dyDescent="0.2">
      <c r="A13" s="98"/>
      <c r="B13" s="98"/>
      <c r="C13" s="98"/>
      <c r="D13" s="98"/>
      <c r="E13" s="98"/>
      <c r="F13" s="98"/>
      <c r="G13" s="98"/>
      <c r="H13" s="106"/>
      <c r="I13" s="98"/>
      <c r="J13" s="98"/>
      <c r="K13" s="98"/>
    </row>
    <row r="14" spans="1:13" s="1" customFormat="1" ht="15" customHeight="1" x14ac:dyDescent="0.2">
      <c r="A14" s="98"/>
      <c r="B14" s="98"/>
      <c r="C14" s="98"/>
      <c r="D14" s="98"/>
      <c r="E14" s="98"/>
      <c r="F14" s="98"/>
      <c r="G14" s="98"/>
      <c r="H14" s="106"/>
      <c r="I14" s="98"/>
      <c r="J14" s="98"/>
      <c r="K14" s="98"/>
    </row>
    <row r="15" spans="1:13" s="1" customFormat="1" ht="15" customHeight="1" x14ac:dyDescent="0.2">
      <c r="A15" s="97" t="s">
        <v>13</v>
      </c>
      <c r="B15" s="98" t="s">
        <v>165</v>
      </c>
      <c r="C15" s="94"/>
      <c r="D15" s="94"/>
      <c r="E15" s="94"/>
      <c r="F15" s="94"/>
      <c r="G15" s="94"/>
      <c r="H15" s="95"/>
      <c r="I15" s="94"/>
      <c r="J15" s="94"/>
      <c r="K15" s="94"/>
      <c r="L15" s="14"/>
    </row>
    <row r="16" spans="1:13" s="1" customFormat="1" ht="15" customHeight="1" x14ac:dyDescent="0.2">
      <c r="A16" s="99"/>
      <c r="B16" s="94"/>
      <c r="C16" s="94"/>
      <c r="D16" s="94"/>
      <c r="E16" s="94"/>
      <c r="F16" s="94"/>
      <c r="G16" s="94"/>
      <c r="H16" s="95"/>
      <c r="I16" s="94"/>
      <c r="J16" s="94"/>
      <c r="K16" s="94"/>
      <c r="L16" s="14"/>
    </row>
    <row r="17" spans="1:15" ht="15" customHeight="1" x14ac:dyDescent="0.2">
      <c r="A17" s="99"/>
      <c r="B17" s="729" t="s">
        <v>146</v>
      </c>
      <c r="C17" s="730"/>
      <c r="D17" s="729" t="s">
        <v>147</v>
      </c>
      <c r="E17" s="730"/>
      <c r="F17" s="331" t="s">
        <v>148</v>
      </c>
      <c r="G17" s="331"/>
      <c r="H17" s="346" t="s">
        <v>149</v>
      </c>
      <c r="I17" s="331"/>
      <c r="J17" s="331" t="s">
        <v>8</v>
      </c>
      <c r="K17" s="103"/>
      <c r="O17" s="274"/>
    </row>
    <row r="18" spans="1:15" ht="15" customHeight="1" x14ac:dyDescent="0.2">
      <c r="A18" s="99"/>
      <c r="B18" s="147"/>
      <c r="C18" s="250"/>
      <c r="D18" s="347"/>
      <c r="E18" s="348"/>
      <c r="F18" s="134"/>
      <c r="G18" s="134"/>
      <c r="H18" s="101"/>
      <c r="I18" s="134"/>
      <c r="J18" s="102" t="s">
        <v>150</v>
      </c>
      <c r="K18" s="103"/>
      <c r="O18" s="274"/>
    </row>
    <row r="19" spans="1:15" s="1" customFormat="1" ht="15" customHeight="1" x14ac:dyDescent="0.2">
      <c r="A19" s="98"/>
      <c r="B19" s="349">
        <v>1</v>
      </c>
      <c r="C19" s="350" t="s">
        <v>155</v>
      </c>
      <c r="D19" s="726"/>
      <c r="E19" s="727"/>
      <c r="F19" s="300"/>
      <c r="G19" s="301" t="s">
        <v>152</v>
      </c>
      <c r="H19" s="302">
        <v>4.2000000000000003E-2</v>
      </c>
      <c r="I19" s="303" t="s">
        <v>153</v>
      </c>
      <c r="J19" s="304">
        <f>ROUND(F19*H19,0)</f>
        <v>0</v>
      </c>
      <c r="K19" s="103" t="s">
        <v>154</v>
      </c>
      <c r="O19" s="274"/>
    </row>
    <row r="20" spans="1:15" s="1" customFormat="1" ht="15" customHeight="1" x14ac:dyDescent="0.2">
      <c r="A20" s="98"/>
      <c r="B20" s="349">
        <v>2</v>
      </c>
      <c r="C20" s="350" t="s">
        <v>157</v>
      </c>
      <c r="D20" s="726"/>
      <c r="E20" s="727"/>
      <c r="F20" s="300"/>
      <c r="G20" s="301" t="s">
        <v>152</v>
      </c>
      <c r="H20" s="302">
        <v>6.4000000000000001E-2</v>
      </c>
      <c r="I20" s="303" t="s">
        <v>153</v>
      </c>
      <c r="J20" s="304">
        <f t="shared" ref="J20:J22" si="1">ROUND(F20*H20,0)</f>
        <v>0</v>
      </c>
      <c r="K20" s="103" t="s">
        <v>156</v>
      </c>
      <c r="O20" s="274"/>
    </row>
    <row r="21" spans="1:15" s="1" customFormat="1" ht="15" customHeight="1" x14ac:dyDescent="0.2">
      <c r="A21" s="98"/>
      <c r="B21" s="349">
        <v>3</v>
      </c>
      <c r="C21" s="350" t="s">
        <v>159</v>
      </c>
      <c r="D21" s="726"/>
      <c r="E21" s="727"/>
      <c r="F21" s="300"/>
      <c r="G21" s="301" t="s">
        <v>152</v>
      </c>
      <c r="H21" s="302">
        <v>8.4000000000000005E-2</v>
      </c>
      <c r="I21" s="303" t="s">
        <v>153</v>
      </c>
      <c r="J21" s="304">
        <f t="shared" si="1"/>
        <v>0</v>
      </c>
      <c r="K21" s="103" t="s">
        <v>158</v>
      </c>
    </row>
    <row r="22" spans="1:15" s="1" customFormat="1" ht="15" customHeight="1" thickBot="1" x14ac:dyDescent="0.25">
      <c r="A22" s="98"/>
      <c r="B22" s="352">
        <v>4</v>
      </c>
      <c r="C22" s="351" t="s">
        <v>161</v>
      </c>
      <c r="D22" s="726"/>
      <c r="E22" s="727"/>
      <c r="F22" s="300"/>
      <c r="G22" s="301" t="s">
        <v>152</v>
      </c>
      <c r="H22" s="302">
        <v>9.8000000000000004E-2</v>
      </c>
      <c r="I22" s="303" t="s">
        <v>153</v>
      </c>
      <c r="J22" s="304">
        <f t="shared" si="1"/>
        <v>0</v>
      </c>
      <c r="K22" s="103" t="s">
        <v>160</v>
      </c>
    </row>
    <row r="23" spans="1:15" s="1" customFormat="1" ht="15" customHeight="1" x14ac:dyDescent="0.2">
      <c r="A23" s="98"/>
      <c r="B23" s="103"/>
      <c r="C23" s="104"/>
      <c r="D23" s="103"/>
      <c r="E23" s="103"/>
      <c r="F23" s="103"/>
      <c r="G23" s="104"/>
      <c r="H23" s="734" t="s">
        <v>203</v>
      </c>
      <c r="I23" s="735"/>
      <c r="J23" s="105"/>
      <c r="K23" s="103"/>
    </row>
    <row r="24" spans="1:15" s="1" customFormat="1" ht="15" customHeight="1" thickBot="1" x14ac:dyDescent="0.25">
      <c r="A24" s="98"/>
      <c r="B24" s="103"/>
      <c r="C24" s="103"/>
      <c r="D24" s="103"/>
      <c r="E24" s="103"/>
      <c r="F24" s="103"/>
      <c r="G24" s="103"/>
      <c r="H24" s="736" t="s">
        <v>163</v>
      </c>
      <c r="I24" s="737"/>
      <c r="J24" s="5">
        <f>SUM(J19:J22)</f>
        <v>0</v>
      </c>
      <c r="K24" s="103" t="s">
        <v>166</v>
      </c>
      <c r="L24" s="1" t="s">
        <v>152</v>
      </c>
    </row>
    <row r="25" spans="1:15" s="1" customFormat="1" ht="15" customHeight="1" x14ac:dyDescent="0.2">
      <c r="A25" s="98"/>
      <c r="B25" s="103"/>
      <c r="C25" s="103"/>
      <c r="D25" s="103"/>
      <c r="E25" s="103"/>
      <c r="F25" s="103"/>
      <c r="G25" s="103"/>
      <c r="H25" s="107"/>
      <c r="I25" s="104"/>
      <c r="J25" s="103"/>
      <c r="K25" s="103"/>
    </row>
    <row r="26" spans="1:15" s="1" customFormat="1" ht="15" customHeight="1" x14ac:dyDescent="0.2">
      <c r="A26" s="98"/>
      <c r="B26" s="103"/>
      <c r="C26" s="103"/>
      <c r="D26" s="103"/>
      <c r="E26" s="103"/>
      <c r="F26" s="103"/>
      <c r="G26" s="103"/>
      <c r="H26" s="107"/>
      <c r="I26" s="104"/>
      <c r="J26" s="103"/>
      <c r="K26" s="103"/>
    </row>
    <row r="27" spans="1:15" s="1" customFormat="1" ht="15" customHeight="1" x14ac:dyDescent="0.2">
      <c r="A27" s="97" t="s">
        <v>17</v>
      </c>
      <c r="B27" s="98" t="s">
        <v>167</v>
      </c>
      <c r="C27" s="94"/>
      <c r="D27" s="94"/>
      <c r="E27" s="94"/>
      <c r="F27" s="94"/>
      <c r="G27" s="94"/>
      <c r="H27" s="95"/>
      <c r="I27" s="94"/>
      <c r="J27" s="94"/>
      <c r="K27" s="94"/>
      <c r="L27" s="14"/>
    </row>
    <row r="28" spans="1:15" s="1" customFormat="1" ht="15" customHeight="1" x14ac:dyDescent="0.2">
      <c r="A28" s="99"/>
      <c r="B28" s="94"/>
      <c r="C28" s="94"/>
      <c r="D28" s="94"/>
      <c r="E28" s="94"/>
      <c r="F28" s="94"/>
      <c r="G28" s="94"/>
      <c r="H28" s="95"/>
      <c r="I28" s="94"/>
      <c r="J28" s="94"/>
      <c r="K28" s="94"/>
      <c r="L28" s="14"/>
    </row>
    <row r="29" spans="1:15" s="1" customFormat="1" ht="15" customHeight="1" x14ac:dyDescent="0.2">
      <c r="A29" s="99"/>
      <c r="B29" s="729" t="s">
        <v>146</v>
      </c>
      <c r="C29" s="730"/>
      <c r="D29" s="729" t="s">
        <v>147</v>
      </c>
      <c r="E29" s="730"/>
      <c r="F29" s="331" t="s">
        <v>148</v>
      </c>
      <c r="G29" s="331"/>
      <c r="H29" s="346" t="s">
        <v>149</v>
      </c>
      <c r="I29" s="331"/>
      <c r="J29" s="331" t="s">
        <v>8</v>
      </c>
      <c r="K29" s="103"/>
      <c r="L29" s="14"/>
    </row>
    <row r="30" spans="1:15" s="1" customFormat="1" ht="15" customHeight="1" x14ac:dyDescent="0.2">
      <c r="A30" s="99"/>
      <c r="B30" s="147"/>
      <c r="C30" s="250"/>
      <c r="D30" s="347"/>
      <c r="E30" s="348"/>
      <c r="F30" s="134"/>
      <c r="G30" s="134"/>
      <c r="H30" s="101"/>
      <c r="I30" s="134"/>
      <c r="J30" s="102" t="s">
        <v>150</v>
      </c>
      <c r="K30" s="103"/>
      <c r="L30" s="14"/>
      <c r="M30" s="4"/>
      <c r="N30" s="274"/>
    </row>
    <row r="31" spans="1:15" s="1" customFormat="1" ht="15" customHeight="1" x14ac:dyDescent="0.2">
      <c r="A31" s="98"/>
      <c r="B31" s="349">
        <v>1</v>
      </c>
      <c r="C31" s="350" t="s">
        <v>155</v>
      </c>
      <c r="D31" s="726"/>
      <c r="E31" s="727"/>
      <c r="F31" s="300"/>
      <c r="G31" s="301" t="s">
        <v>152</v>
      </c>
      <c r="H31" s="302">
        <v>7.0999999999999994E-2</v>
      </c>
      <c r="I31" s="303" t="s">
        <v>153</v>
      </c>
      <c r="J31" s="304">
        <f t="shared" ref="J31:J33" si="2">ROUND(F31*H31,0)</f>
        <v>0</v>
      </c>
      <c r="K31" s="103" t="s">
        <v>154</v>
      </c>
      <c r="M31" s="4"/>
      <c r="N31" s="274"/>
    </row>
    <row r="32" spans="1:15" s="1" customFormat="1" ht="15" customHeight="1" x14ac:dyDescent="0.2">
      <c r="A32" s="98"/>
      <c r="B32" s="349">
        <v>2</v>
      </c>
      <c r="C32" s="351" t="s">
        <v>157</v>
      </c>
      <c r="D32" s="726"/>
      <c r="E32" s="727"/>
      <c r="F32" s="300"/>
      <c r="G32" s="301" t="s">
        <v>152</v>
      </c>
      <c r="H32" s="302">
        <v>0.107</v>
      </c>
      <c r="I32" s="303" t="s">
        <v>153</v>
      </c>
      <c r="J32" s="304">
        <f t="shared" si="2"/>
        <v>0</v>
      </c>
      <c r="K32" s="103" t="s">
        <v>156</v>
      </c>
      <c r="M32" s="4"/>
      <c r="N32" s="274"/>
    </row>
    <row r="33" spans="1:14" s="1" customFormat="1" ht="15" customHeight="1" x14ac:dyDescent="0.2">
      <c r="A33" s="98"/>
      <c r="B33" s="349">
        <v>3</v>
      </c>
      <c r="C33" s="351" t="s">
        <v>159</v>
      </c>
      <c r="D33" s="726"/>
      <c r="E33" s="727"/>
      <c r="F33" s="300"/>
      <c r="G33" s="301" t="s">
        <v>152</v>
      </c>
      <c r="H33" s="302">
        <v>0.14000000000000001</v>
      </c>
      <c r="I33" s="303" t="s">
        <v>153</v>
      </c>
      <c r="J33" s="304">
        <f t="shared" si="2"/>
        <v>0</v>
      </c>
      <c r="K33" s="103" t="s">
        <v>158</v>
      </c>
      <c r="N33" s="274"/>
    </row>
    <row r="34" spans="1:14" s="1" customFormat="1" ht="15" customHeight="1" thickBot="1" x14ac:dyDescent="0.25">
      <c r="A34" s="98"/>
      <c r="B34" s="352">
        <v>4</v>
      </c>
      <c r="C34" s="351" t="s">
        <v>161</v>
      </c>
      <c r="D34" s="726"/>
      <c r="E34" s="727"/>
      <c r="F34" s="300"/>
      <c r="G34" s="301" t="s">
        <v>152</v>
      </c>
      <c r="H34" s="302">
        <v>0.16300000000000001</v>
      </c>
      <c r="I34" s="303" t="s">
        <v>153</v>
      </c>
      <c r="J34" s="304">
        <f>ROUND(F34*H34,0)</f>
        <v>0</v>
      </c>
      <c r="K34" s="103" t="s">
        <v>160</v>
      </c>
    </row>
    <row r="35" spans="1:14" s="1" customFormat="1" ht="15" customHeight="1" x14ac:dyDescent="0.2">
      <c r="A35" s="98"/>
      <c r="B35" s="103"/>
      <c r="C35" s="104"/>
      <c r="D35" s="103"/>
      <c r="E35" s="103"/>
      <c r="F35" s="103"/>
      <c r="G35" s="104"/>
      <c r="H35" s="734" t="s">
        <v>203</v>
      </c>
      <c r="I35" s="735"/>
      <c r="J35" s="105"/>
      <c r="K35" s="103"/>
    </row>
    <row r="36" spans="1:14" s="1" customFormat="1" ht="15" customHeight="1" thickBot="1" x14ac:dyDescent="0.25">
      <c r="A36" s="98"/>
      <c r="B36" s="103"/>
      <c r="C36" s="103"/>
      <c r="D36" s="103"/>
      <c r="E36" s="103"/>
      <c r="F36" s="103"/>
      <c r="G36" s="103"/>
      <c r="H36" s="736" t="s">
        <v>163</v>
      </c>
      <c r="I36" s="737"/>
      <c r="J36" s="5">
        <f>SUM(J31:J34)</f>
        <v>0</v>
      </c>
      <c r="K36" s="103" t="s">
        <v>168</v>
      </c>
      <c r="L36" s="1" t="s">
        <v>152</v>
      </c>
    </row>
    <row r="37" spans="1:14" s="1" customFormat="1" ht="15" customHeight="1" x14ac:dyDescent="0.2">
      <c r="A37" s="98"/>
      <c r="B37" s="103"/>
      <c r="C37" s="103"/>
      <c r="D37" s="103"/>
      <c r="E37" s="103"/>
      <c r="F37" s="103"/>
      <c r="G37" s="103"/>
      <c r="H37" s="107"/>
      <c r="I37" s="104"/>
      <c r="J37" s="103"/>
      <c r="K37" s="103"/>
    </row>
    <row r="38" spans="1:14" s="1" customFormat="1" ht="15" customHeight="1" x14ac:dyDescent="0.2">
      <c r="A38" s="97" t="s">
        <v>23</v>
      </c>
      <c r="B38" s="98" t="s">
        <v>169</v>
      </c>
      <c r="C38" s="94"/>
      <c r="D38" s="94"/>
      <c r="E38" s="94"/>
      <c r="F38" s="94"/>
      <c r="G38" s="94"/>
      <c r="H38" s="95"/>
      <c r="I38" s="94"/>
      <c r="J38" s="94"/>
      <c r="K38" s="94"/>
      <c r="L38" s="14"/>
    </row>
    <row r="39" spans="1:14" s="1" customFormat="1" ht="15" customHeight="1" x14ac:dyDescent="0.2">
      <c r="A39" s="99"/>
      <c r="B39" s="94"/>
      <c r="C39" s="94"/>
      <c r="D39" s="94"/>
      <c r="E39" s="94"/>
      <c r="F39" s="94"/>
      <c r="G39" s="94"/>
      <c r="H39" s="95"/>
      <c r="I39" s="94"/>
      <c r="J39" s="94"/>
      <c r="K39" s="94"/>
      <c r="L39" s="14"/>
    </row>
    <row r="40" spans="1:14" s="1" customFormat="1" ht="15" customHeight="1" x14ac:dyDescent="0.2">
      <c r="A40" s="99"/>
      <c r="B40" s="729" t="s">
        <v>146</v>
      </c>
      <c r="C40" s="730"/>
      <c r="D40" s="729" t="s">
        <v>147</v>
      </c>
      <c r="E40" s="730"/>
      <c r="F40" s="331" t="s">
        <v>148</v>
      </c>
      <c r="G40" s="331"/>
      <c r="H40" s="346" t="s">
        <v>149</v>
      </c>
      <c r="I40" s="331"/>
      <c r="J40" s="331" t="s">
        <v>8</v>
      </c>
      <c r="K40" s="103"/>
      <c r="L40" s="14"/>
    </row>
    <row r="41" spans="1:14" s="1" customFormat="1" ht="15" customHeight="1" x14ac:dyDescent="0.2">
      <c r="A41" s="99"/>
      <c r="B41" s="147"/>
      <c r="C41" s="250"/>
      <c r="D41" s="347"/>
      <c r="E41" s="348"/>
      <c r="F41" s="134"/>
      <c r="G41" s="134"/>
      <c r="H41" s="101"/>
      <c r="I41" s="134"/>
      <c r="J41" s="102" t="s">
        <v>150</v>
      </c>
      <c r="K41" s="103"/>
      <c r="L41" s="14"/>
    </row>
    <row r="42" spans="1:14" ht="15" customHeight="1" x14ac:dyDescent="0.2">
      <c r="A42" s="98"/>
      <c r="B42" s="349">
        <v>1</v>
      </c>
      <c r="C42" s="350" t="s">
        <v>155</v>
      </c>
      <c r="D42" s="726"/>
      <c r="E42" s="727"/>
      <c r="F42" s="300"/>
      <c r="G42" s="301" t="s">
        <v>152</v>
      </c>
      <c r="H42" s="302">
        <v>0.113</v>
      </c>
      <c r="I42" s="303" t="s">
        <v>153</v>
      </c>
      <c r="J42" s="304">
        <f t="shared" ref="J42:J45" si="3">ROUND(F42*H42,0)</f>
        <v>0</v>
      </c>
      <c r="K42" s="103" t="s">
        <v>154</v>
      </c>
      <c r="L42" s="1"/>
      <c r="M42" s="274"/>
    </row>
    <row r="43" spans="1:14" s="1" customFormat="1" ht="15" customHeight="1" x14ac:dyDescent="0.2">
      <c r="A43" s="98"/>
      <c r="B43" s="349">
        <v>2</v>
      </c>
      <c r="C43" s="351" t="s">
        <v>157</v>
      </c>
      <c r="D43" s="726"/>
      <c r="E43" s="727"/>
      <c r="F43" s="300"/>
      <c r="G43" s="301" t="s">
        <v>152</v>
      </c>
      <c r="H43" s="302">
        <v>0.17100000000000001</v>
      </c>
      <c r="I43" s="303" t="s">
        <v>153</v>
      </c>
      <c r="J43" s="304">
        <f t="shared" si="3"/>
        <v>0</v>
      </c>
      <c r="K43" s="103" t="s">
        <v>156</v>
      </c>
      <c r="M43" s="274"/>
    </row>
    <row r="44" spans="1:14" s="1" customFormat="1" ht="15" customHeight="1" x14ac:dyDescent="0.2">
      <c r="A44" s="98"/>
      <c r="B44" s="349">
        <v>3</v>
      </c>
      <c r="C44" s="351" t="s">
        <v>159</v>
      </c>
      <c r="D44" s="726"/>
      <c r="E44" s="727"/>
      <c r="F44" s="300"/>
      <c r="G44" s="301" t="s">
        <v>152</v>
      </c>
      <c r="H44" s="302">
        <v>0.22500000000000001</v>
      </c>
      <c r="I44" s="303" t="s">
        <v>153</v>
      </c>
      <c r="J44" s="304">
        <f t="shared" si="3"/>
        <v>0</v>
      </c>
      <c r="K44" s="103" t="s">
        <v>158</v>
      </c>
      <c r="M44" s="275"/>
    </row>
    <row r="45" spans="1:14" s="1" customFormat="1" ht="15" customHeight="1" thickBot="1" x14ac:dyDescent="0.25">
      <c r="A45" s="98"/>
      <c r="B45" s="352">
        <v>4</v>
      </c>
      <c r="C45" s="351" t="s">
        <v>161</v>
      </c>
      <c r="D45" s="726"/>
      <c r="E45" s="727"/>
      <c r="F45" s="300"/>
      <c r="G45" s="301" t="s">
        <v>152</v>
      </c>
      <c r="H45" s="302">
        <v>0.26100000000000001</v>
      </c>
      <c r="I45" s="303" t="s">
        <v>153</v>
      </c>
      <c r="J45" s="304">
        <f t="shared" si="3"/>
        <v>0</v>
      </c>
      <c r="K45" s="103" t="s">
        <v>160</v>
      </c>
    </row>
    <row r="46" spans="1:14" s="1" customFormat="1" ht="15" customHeight="1" x14ac:dyDescent="0.2">
      <c r="A46" s="98"/>
      <c r="B46" s="103"/>
      <c r="C46" s="104"/>
      <c r="D46" s="103"/>
      <c r="E46" s="103"/>
      <c r="F46" s="57"/>
      <c r="G46" s="104"/>
      <c r="H46" s="734" t="s">
        <v>203</v>
      </c>
      <c r="I46" s="735"/>
      <c r="J46" s="105"/>
      <c r="K46" s="103"/>
    </row>
    <row r="47" spans="1:14" s="1" customFormat="1" ht="15" customHeight="1" thickBot="1" x14ac:dyDescent="0.25">
      <c r="A47" s="98"/>
      <c r="B47" s="103"/>
      <c r="C47" s="103"/>
      <c r="D47" s="103"/>
      <c r="E47" s="103"/>
      <c r="F47" s="57"/>
      <c r="G47" s="103"/>
      <c r="H47" s="736" t="s">
        <v>163</v>
      </c>
      <c r="I47" s="737"/>
      <c r="J47" s="5">
        <f>SUM(J42:J45)</f>
        <v>0</v>
      </c>
      <c r="K47" s="103" t="s">
        <v>170</v>
      </c>
      <c r="L47" s="1" t="s">
        <v>152</v>
      </c>
    </row>
    <row r="48" spans="1:14" s="1" customFormat="1" ht="15" customHeight="1" x14ac:dyDescent="0.2">
      <c r="A48" s="98"/>
      <c r="B48" s="103"/>
      <c r="C48" s="103"/>
      <c r="D48" s="103"/>
      <c r="E48" s="103"/>
      <c r="F48" s="57"/>
      <c r="G48" s="103"/>
      <c r="H48" s="107"/>
      <c r="I48" s="104"/>
      <c r="J48" s="57"/>
      <c r="K48" s="103"/>
    </row>
    <row r="49" spans="1:13" s="1" customFormat="1" ht="15" customHeight="1" x14ac:dyDescent="0.2">
      <c r="A49" s="97" t="s">
        <v>171</v>
      </c>
      <c r="B49" s="98" t="s">
        <v>172</v>
      </c>
      <c r="C49" s="94"/>
      <c r="D49" s="94"/>
      <c r="E49" s="94"/>
      <c r="F49" s="108"/>
      <c r="G49" s="94"/>
      <c r="H49" s="95"/>
      <c r="I49" s="94"/>
      <c r="J49" s="108"/>
      <c r="K49" s="94"/>
      <c r="L49" s="14"/>
    </row>
    <row r="50" spans="1:13" s="1" customFormat="1" ht="15" customHeight="1" x14ac:dyDescent="0.2">
      <c r="A50" s="99"/>
      <c r="B50" s="94"/>
      <c r="C50" s="94"/>
      <c r="D50" s="94"/>
      <c r="E50" s="94"/>
      <c r="F50" s="108"/>
      <c r="G50" s="94"/>
      <c r="H50" s="95"/>
      <c r="I50" s="94"/>
      <c r="J50" s="108"/>
      <c r="K50" s="94"/>
      <c r="L50" s="14"/>
    </row>
    <row r="51" spans="1:13" s="1" customFormat="1" ht="15" customHeight="1" x14ac:dyDescent="0.2">
      <c r="A51" s="99"/>
      <c r="B51" s="729" t="s">
        <v>146</v>
      </c>
      <c r="C51" s="730"/>
      <c r="D51" s="729" t="s">
        <v>147</v>
      </c>
      <c r="E51" s="730"/>
      <c r="F51" s="330" t="s">
        <v>148</v>
      </c>
      <c r="G51" s="331"/>
      <c r="H51" s="346" t="s">
        <v>149</v>
      </c>
      <c r="I51" s="331"/>
      <c r="J51" s="330" t="s">
        <v>8</v>
      </c>
      <c r="K51" s="103"/>
      <c r="L51" s="14"/>
    </row>
    <row r="52" spans="1:13" s="1" customFormat="1" ht="15" customHeight="1" x14ac:dyDescent="0.2">
      <c r="A52" s="99"/>
      <c r="B52" s="147"/>
      <c r="C52" s="250"/>
      <c r="D52" s="347"/>
      <c r="E52" s="348"/>
      <c r="F52" s="109"/>
      <c r="G52" s="134"/>
      <c r="H52" s="101"/>
      <c r="I52" s="134"/>
      <c r="J52" s="110" t="s">
        <v>150</v>
      </c>
      <c r="K52" s="103"/>
      <c r="L52" s="14"/>
    </row>
    <row r="53" spans="1:13" ht="15" customHeight="1" x14ac:dyDescent="0.2">
      <c r="A53" s="98"/>
      <c r="B53" s="349">
        <v>1</v>
      </c>
      <c r="C53" s="350" t="s">
        <v>155</v>
      </c>
      <c r="D53" s="726"/>
      <c r="E53" s="727"/>
      <c r="F53" s="300"/>
      <c r="G53" s="301" t="s">
        <v>152</v>
      </c>
      <c r="H53" s="302">
        <v>7.3999999999999996E-2</v>
      </c>
      <c r="I53" s="303" t="s">
        <v>153</v>
      </c>
      <c r="J53" s="304">
        <f t="shared" ref="J53:J58" si="4">ROUND(F53*H53,0)</f>
        <v>0</v>
      </c>
      <c r="K53" s="103" t="s">
        <v>154</v>
      </c>
      <c r="L53" s="1"/>
      <c r="M53" s="88"/>
    </row>
    <row r="54" spans="1:13" ht="15" customHeight="1" x14ac:dyDescent="0.2">
      <c r="A54" s="98"/>
      <c r="B54" s="352">
        <v>2</v>
      </c>
      <c r="C54" s="351" t="s">
        <v>157</v>
      </c>
      <c r="D54" s="726"/>
      <c r="E54" s="727"/>
      <c r="F54" s="300"/>
      <c r="G54" s="301" t="s">
        <v>152</v>
      </c>
      <c r="H54" s="302">
        <v>0.13300000000000001</v>
      </c>
      <c r="I54" s="303" t="s">
        <v>153</v>
      </c>
      <c r="J54" s="304">
        <f t="shared" si="4"/>
        <v>0</v>
      </c>
      <c r="K54" s="103" t="s">
        <v>156</v>
      </c>
      <c r="L54" s="1"/>
      <c r="M54" s="88"/>
    </row>
    <row r="55" spans="1:13" ht="15" customHeight="1" x14ac:dyDescent="0.2">
      <c r="A55" s="98"/>
      <c r="B55" s="352">
        <v>3</v>
      </c>
      <c r="C55" s="351" t="s">
        <v>159</v>
      </c>
      <c r="D55" s="726"/>
      <c r="E55" s="727"/>
      <c r="F55" s="300"/>
      <c r="G55" s="301" t="s">
        <v>152</v>
      </c>
      <c r="H55" s="302">
        <v>0.16400000000000001</v>
      </c>
      <c r="I55" s="303" t="s">
        <v>153</v>
      </c>
      <c r="J55" s="304">
        <f t="shared" si="4"/>
        <v>0</v>
      </c>
      <c r="K55" s="103" t="s">
        <v>158</v>
      </c>
      <c r="L55" s="1"/>
      <c r="M55" s="88"/>
    </row>
    <row r="56" spans="1:13" ht="15" customHeight="1" x14ac:dyDescent="0.2">
      <c r="A56" s="98"/>
      <c r="B56" s="352">
        <v>4</v>
      </c>
      <c r="C56" s="351" t="s">
        <v>161</v>
      </c>
      <c r="D56" s="726"/>
      <c r="E56" s="727"/>
      <c r="F56" s="300"/>
      <c r="G56" s="301" t="s">
        <v>152</v>
      </c>
      <c r="H56" s="302">
        <v>0.16200000000000001</v>
      </c>
      <c r="I56" s="303" t="s">
        <v>153</v>
      </c>
      <c r="J56" s="304">
        <f t="shared" si="4"/>
        <v>0</v>
      </c>
      <c r="K56" s="103" t="s">
        <v>160</v>
      </c>
      <c r="L56" s="1"/>
      <c r="M56" s="88"/>
    </row>
    <row r="57" spans="1:13" s="1" customFormat="1" ht="15" customHeight="1" x14ac:dyDescent="0.2">
      <c r="A57" s="98"/>
      <c r="B57" s="352">
        <v>5</v>
      </c>
      <c r="C57" s="351" t="s">
        <v>173</v>
      </c>
      <c r="D57" s="726"/>
      <c r="E57" s="727"/>
      <c r="F57" s="300"/>
      <c r="G57" s="301" t="s">
        <v>152</v>
      </c>
      <c r="H57" s="302">
        <v>0.17899999999999999</v>
      </c>
      <c r="I57" s="303" t="s">
        <v>153</v>
      </c>
      <c r="J57" s="304">
        <f t="shared" si="4"/>
        <v>0</v>
      </c>
      <c r="K57" s="103" t="s">
        <v>217</v>
      </c>
      <c r="M57" s="88"/>
    </row>
    <row r="58" spans="1:13" s="1" customFormat="1" ht="15" customHeight="1" thickBot="1" x14ac:dyDescent="0.25">
      <c r="A58" s="98"/>
      <c r="B58" s="352">
        <v>6</v>
      </c>
      <c r="C58" s="351" t="s">
        <v>175</v>
      </c>
      <c r="D58" s="726"/>
      <c r="E58" s="727"/>
      <c r="F58" s="300"/>
      <c r="G58" s="301" t="s">
        <v>152</v>
      </c>
      <c r="H58" s="302">
        <v>0.21199999999999999</v>
      </c>
      <c r="I58" s="303" t="s">
        <v>153</v>
      </c>
      <c r="J58" s="304">
        <f t="shared" si="4"/>
        <v>0</v>
      </c>
      <c r="K58" s="103" t="s">
        <v>219</v>
      </c>
      <c r="M58" s="88"/>
    </row>
    <row r="59" spans="1:13" s="1" customFormat="1" ht="15" customHeight="1" x14ac:dyDescent="0.2">
      <c r="A59" s="98"/>
      <c r="B59" s="103"/>
      <c r="C59" s="104"/>
      <c r="D59" s="103"/>
      <c r="E59" s="103"/>
      <c r="F59" s="103"/>
      <c r="G59" s="104"/>
      <c r="H59" s="734" t="s">
        <v>697</v>
      </c>
      <c r="I59" s="735"/>
      <c r="J59" s="105"/>
      <c r="K59" s="103"/>
    </row>
    <row r="60" spans="1:13" s="1" customFormat="1" ht="15" customHeight="1" thickBot="1" x14ac:dyDescent="0.25">
      <c r="A60" s="98"/>
      <c r="B60" s="103"/>
      <c r="C60" s="103"/>
      <c r="D60" s="103"/>
      <c r="E60" s="103"/>
      <c r="F60" s="103"/>
      <c r="G60" s="103"/>
      <c r="H60" s="736" t="s">
        <v>163</v>
      </c>
      <c r="I60" s="737"/>
      <c r="J60" s="5">
        <f>SUM(J53:J58)</f>
        <v>0</v>
      </c>
      <c r="K60" s="103" t="s">
        <v>178</v>
      </c>
      <c r="L60" s="1" t="s">
        <v>152</v>
      </c>
    </row>
    <row r="61" spans="1:13" s="1" customFormat="1" ht="15" customHeight="1" x14ac:dyDescent="0.2">
      <c r="A61" s="98"/>
      <c r="B61" s="103"/>
      <c r="C61" s="103"/>
      <c r="D61" s="103"/>
      <c r="E61" s="103"/>
      <c r="F61" s="103"/>
      <c r="G61" s="103"/>
      <c r="H61" s="107"/>
      <c r="I61" s="104"/>
      <c r="J61" s="57"/>
      <c r="K61" s="103"/>
    </row>
    <row r="62" spans="1:13" s="1" customFormat="1" ht="15" customHeight="1" x14ac:dyDescent="0.2">
      <c r="A62" s="97" t="s">
        <v>179</v>
      </c>
      <c r="B62" s="98" t="s">
        <v>180</v>
      </c>
      <c r="C62" s="94"/>
      <c r="D62" s="94"/>
      <c r="E62" s="94"/>
      <c r="F62" s="108"/>
      <c r="G62" s="94"/>
      <c r="H62" s="95"/>
      <c r="I62" s="94"/>
      <c r="J62" s="108"/>
      <c r="K62" s="94"/>
      <c r="L62" s="14"/>
    </row>
    <row r="63" spans="1:13" s="1" customFormat="1" ht="15" customHeight="1" x14ac:dyDescent="0.2">
      <c r="A63" s="99"/>
      <c r="B63" s="94"/>
      <c r="C63" s="353"/>
      <c r="D63" s="94"/>
      <c r="E63" s="94"/>
      <c r="F63" s="108"/>
      <c r="G63" s="94"/>
      <c r="H63" s="95"/>
      <c r="I63" s="94"/>
      <c r="J63" s="108"/>
      <c r="K63" s="94"/>
      <c r="L63" s="14"/>
    </row>
    <row r="64" spans="1:13" s="1" customFormat="1" ht="15" customHeight="1" x14ac:dyDescent="0.2">
      <c r="A64" s="99"/>
      <c r="B64" s="354" t="s">
        <v>181</v>
      </c>
      <c r="C64" s="103"/>
      <c r="D64" s="355"/>
      <c r="E64" s="356" t="s">
        <v>182</v>
      </c>
      <c r="F64" s="330" t="s">
        <v>148</v>
      </c>
      <c r="G64" s="331"/>
      <c r="H64" s="346" t="s">
        <v>149</v>
      </c>
      <c r="I64" s="331"/>
      <c r="J64" s="330" t="s">
        <v>8</v>
      </c>
      <c r="K64" s="103"/>
      <c r="L64" s="14"/>
    </row>
    <row r="65" spans="1:13" s="1" customFormat="1" ht="15" customHeight="1" x14ac:dyDescent="0.2">
      <c r="A65" s="99"/>
      <c r="B65" s="147"/>
      <c r="C65" s="250"/>
      <c r="D65" s="347"/>
      <c r="E65" s="348"/>
      <c r="F65" s="109"/>
      <c r="G65" s="134"/>
      <c r="H65" s="101"/>
      <c r="I65" s="134"/>
      <c r="J65" s="110" t="s">
        <v>150</v>
      </c>
      <c r="K65" s="103"/>
      <c r="L65" s="14"/>
    </row>
    <row r="66" spans="1:13" s="1" customFormat="1" ht="15" customHeight="1" x14ac:dyDescent="0.2">
      <c r="A66" s="98"/>
      <c r="B66" s="352">
        <v>1</v>
      </c>
      <c r="C66" s="351" t="s">
        <v>173</v>
      </c>
      <c r="D66" s="726"/>
      <c r="E66" s="727"/>
      <c r="F66" s="300"/>
      <c r="G66" s="301" t="s">
        <v>152</v>
      </c>
      <c r="H66" s="302">
        <v>0.17899999999999999</v>
      </c>
      <c r="I66" s="335" t="s">
        <v>153</v>
      </c>
      <c r="J66" s="304">
        <f>ROUND(F66*H66,0)</f>
        <v>0</v>
      </c>
      <c r="K66" s="103" t="s">
        <v>183</v>
      </c>
    </row>
    <row r="67" spans="1:13" s="1" customFormat="1" ht="15" customHeight="1" thickBot="1" x14ac:dyDescent="0.25">
      <c r="A67" s="98"/>
      <c r="B67" s="352">
        <v>2</v>
      </c>
      <c r="C67" s="351" t="s">
        <v>175</v>
      </c>
      <c r="D67" s="726"/>
      <c r="E67" s="727"/>
      <c r="F67" s="300"/>
      <c r="G67" s="301" t="s">
        <v>152</v>
      </c>
      <c r="H67" s="302">
        <v>0.21199999999999999</v>
      </c>
      <c r="I67" s="335" t="s">
        <v>153</v>
      </c>
      <c r="J67" s="304">
        <f>ROUND(F67*H67,0)</f>
        <v>0</v>
      </c>
      <c r="K67" s="103" t="s">
        <v>184</v>
      </c>
    </row>
    <row r="68" spans="1:13" ht="15" customHeight="1" x14ac:dyDescent="0.2">
      <c r="A68" s="98"/>
      <c r="B68" s="103"/>
      <c r="C68" s="104"/>
      <c r="D68" s="103"/>
      <c r="E68" s="103"/>
      <c r="F68" s="103"/>
      <c r="G68" s="104"/>
      <c r="H68" s="734" t="s">
        <v>185</v>
      </c>
      <c r="I68" s="735"/>
      <c r="J68" s="111"/>
      <c r="K68" s="103"/>
      <c r="L68" s="1"/>
      <c r="M68" s="4"/>
    </row>
    <row r="69" spans="1:13" ht="15" customHeight="1" thickBot="1" x14ac:dyDescent="0.25">
      <c r="A69" s="98"/>
      <c r="B69" s="103"/>
      <c r="C69" s="103"/>
      <c r="D69" s="103"/>
      <c r="E69" s="103"/>
      <c r="F69" s="103"/>
      <c r="G69" s="103"/>
      <c r="H69" s="736" t="s">
        <v>163</v>
      </c>
      <c r="I69" s="737"/>
      <c r="J69" s="5">
        <f>SUM(J66:J67)</f>
        <v>0</v>
      </c>
      <c r="K69" s="103" t="s">
        <v>186</v>
      </c>
      <c r="L69" s="1" t="s">
        <v>152</v>
      </c>
      <c r="M69" s="4"/>
    </row>
    <row r="70" spans="1:13" ht="15" customHeight="1" x14ac:dyDescent="0.2">
      <c r="A70" s="98"/>
      <c r="B70" s="103"/>
      <c r="C70" s="103"/>
      <c r="D70" s="103"/>
      <c r="E70" s="103"/>
      <c r="F70" s="103"/>
      <c r="G70" s="103"/>
      <c r="H70" s="107"/>
      <c r="I70" s="104"/>
      <c r="J70" s="57"/>
      <c r="K70" s="103"/>
      <c r="L70" s="1"/>
      <c r="M70" s="4"/>
    </row>
    <row r="71" spans="1:13" ht="15" customHeight="1" x14ac:dyDescent="0.2">
      <c r="A71" s="97" t="s">
        <v>187</v>
      </c>
      <c r="B71" s="98" t="s">
        <v>188</v>
      </c>
      <c r="C71" s="94"/>
      <c r="D71" s="94"/>
      <c r="E71" s="94"/>
      <c r="F71" s="108"/>
      <c r="G71" s="94"/>
      <c r="H71" s="95"/>
      <c r="I71" s="94"/>
      <c r="J71" s="108"/>
      <c r="K71" s="94"/>
    </row>
    <row r="72" spans="1:13" s="1" customFormat="1" ht="15" customHeight="1" x14ac:dyDescent="0.2">
      <c r="A72" s="99"/>
      <c r="B72" s="94"/>
      <c r="C72" s="353"/>
      <c r="D72" s="94"/>
      <c r="E72" s="94"/>
      <c r="F72" s="108"/>
      <c r="G72" s="94"/>
      <c r="H72" s="95"/>
      <c r="I72" s="94"/>
      <c r="J72" s="108"/>
      <c r="K72" s="94"/>
      <c r="L72" s="14"/>
    </row>
    <row r="73" spans="1:13" s="1" customFormat="1" ht="15" customHeight="1" x14ac:dyDescent="0.2">
      <c r="A73" s="99"/>
      <c r="B73" s="354" t="s">
        <v>181</v>
      </c>
      <c r="C73" s="103"/>
      <c r="D73" s="355"/>
      <c r="E73" s="356" t="s">
        <v>182</v>
      </c>
      <c r="F73" s="330" t="s">
        <v>148</v>
      </c>
      <c r="G73" s="331"/>
      <c r="H73" s="346" t="s">
        <v>149</v>
      </c>
      <c r="I73" s="331"/>
      <c r="J73" s="330" t="s">
        <v>8</v>
      </c>
      <c r="K73" s="103"/>
      <c r="L73" s="14"/>
    </row>
    <row r="74" spans="1:13" s="1" customFormat="1" ht="15" customHeight="1" x14ac:dyDescent="0.2">
      <c r="A74" s="99"/>
      <c r="B74" s="147"/>
      <c r="C74" s="250"/>
      <c r="D74" s="347"/>
      <c r="E74" s="348"/>
      <c r="F74" s="109"/>
      <c r="G74" s="134"/>
      <c r="H74" s="101"/>
      <c r="I74" s="134"/>
      <c r="J74" s="110" t="s">
        <v>150</v>
      </c>
      <c r="K74" s="103"/>
      <c r="L74" s="14"/>
    </row>
    <row r="75" spans="1:13" s="1" customFormat="1" ht="15" customHeight="1" x14ac:dyDescent="0.2">
      <c r="A75" s="98"/>
      <c r="B75" s="352">
        <v>1</v>
      </c>
      <c r="C75" s="351" t="s">
        <v>173</v>
      </c>
      <c r="D75" s="726"/>
      <c r="E75" s="727"/>
      <c r="F75" s="300"/>
      <c r="G75" s="301" t="s">
        <v>152</v>
      </c>
      <c r="H75" s="302">
        <v>0.114</v>
      </c>
      <c r="I75" s="335" t="s">
        <v>153</v>
      </c>
      <c r="J75" s="304">
        <f>ROUND(F75*H75,0)</f>
        <v>0</v>
      </c>
      <c r="K75" s="103" t="s">
        <v>183</v>
      </c>
    </row>
    <row r="76" spans="1:13" s="1" customFormat="1" ht="15" customHeight="1" thickBot="1" x14ac:dyDescent="0.25">
      <c r="A76" s="98"/>
      <c r="B76" s="352">
        <v>2</v>
      </c>
      <c r="C76" s="351" t="s">
        <v>175</v>
      </c>
      <c r="D76" s="726"/>
      <c r="E76" s="727"/>
      <c r="F76" s="300"/>
      <c r="G76" s="301" t="s">
        <v>152</v>
      </c>
      <c r="H76" s="302">
        <v>0.129</v>
      </c>
      <c r="I76" s="335" t="s">
        <v>153</v>
      </c>
      <c r="J76" s="304">
        <f>ROUND(F76*H76,0)</f>
        <v>0</v>
      </c>
      <c r="K76" s="103" t="s">
        <v>189</v>
      </c>
    </row>
    <row r="77" spans="1:13" ht="15" customHeight="1" x14ac:dyDescent="0.2">
      <c r="A77" s="98"/>
      <c r="B77" s="103"/>
      <c r="C77" s="104"/>
      <c r="D77" s="103"/>
      <c r="E77" s="103"/>
      <c r="F77" s="103"/>
      <c r="G77" s="104"/>
      <c r="H77" s="734" t="s">
        <v>185</v>
      </c>
      <c r="I77" s="735"/>
      <c r="J77" s="111"/>
      <c r="K77" s="103"/>
      <c r="L77" s="1"/>
      <c r="M77" s="4"/>
    </row>
    <row r="78" spans="1:13" ht="15" customHeight="1" thickBot="1" x14ac:dyDescent="0.25">
      <c r="A78" s="98"/>
      <c r="B78" s="103"/>
      <c r="C78" s="103"/>
      <c r="D78" s="103"/>
      <c r="E78" s="103"/>
      <c r="F78" s="103"/>
      <c r="G78" s="103"/>
      <c r="H78" s="736" t="s">
        <v>163</v>
      </c>
      <c r="I78" s="737"/>
      <c r="J78" s="5">
        <f>SUM(J75:J76)</f>
        <v>0</v>
      </c>
      <c r="K78" s="103" t="s">
        <v>190</v>
      </c>
      <c r="L78" s="1" t="s">
        <v>152</v>
      </c>
      <c r="M78" s="4"/>
    </row>
    <row r="79" spans="1:13" ht="15" customHeight="1" x14ac:dyDescent="0.2">
      <c r="A79" s="98"/>
      <c r="B79" s="103"/>
      <c r="C79" s="103"/>
      <c r="D79" s="103"/>
      <c r="E79" s="103"/>
      <c r="F79" s="103"/>
      <c r="G79" s="103"/>
      <c r="H79" s="107"/>
      <c r="I79" s="104"/>
      <c r="J79" s="57"/>
      <c r="K79" s="103"/>
      <c r="L79" s="1"/>
      <c r="M79" s="4"/>
    </row>
    <row r="80" spans="1:13" ht="15" customHeight="1" x14ac:dyDescent="0.2">
      <c r="A80" s="97" t="s">
        <v>191</v>
      </c>
      <c r="B80" s="98" t="s">
        <v>192</v>
      </c>
      <c r="C80" s="94"/>
      <c r="D80" s="94"/>
      <c r="E80" s="94"/>
      <c r="F80" s="108"/>
      <c r="G80" s="94"/>
      <c r="H80" s="95"/>
      <c r="I80" s="94"/>
      <c r="J80" s="108"/>
      <c r="K80" s="94"/>
    </row>
    <row r="81" spans="1:13" s="1" customFormat="1" ht="15" customHeight="1" x14ac:dyDescent="0.2">
      <c r="A81" s="99"/>
      <c r="B81" s="94"/>
      <c r="C81" s="353"/>
      <c r="D81" s="94"/>
      <c r="E81" s="94"/>
      <c r="F81" s="108"/>
      <c r="G81" s="94"/>
      <c r="H81" s="95"/>
      <c r="I81" s="94"/>
      <c r="J81" s="108"/>
      <c r="K81" s="94"/>
      <c r="L81" s="14"/>
    </row>
    <row r="82" spans="1:13" s="1" customFormat="1" ht="15" customHeight="1" x14ac:dyDescent="0.2">
      <c r="A82" s="99"/>
      <c r="B82" s="354" t="s">
        <v>181</v>
      </c>
      <c r="C82" s="103"/>
      <c r="D82" s="355"/>
      <c r="E82" s="356" t="s">
        <v>182</v>
      </c>
      <c r="F82" s="330" t="s">
        <v>148</v>
      </c>
      <c r="G82" s="331"/>
      <c r="H82" s="346" t="s">
        <v>149</v>
      </c>
      <c r="I82" s="331"/>
      <c r="J82" s="330" t="s">
        <v>8</v>
      </c>
      <c r="K82" s="103"/>
      <c r="L82" s="14"/>
    </row>
    <row r="83" spans="1:13" s="1" customFormat="1" ht="15" customHeight="1" x14ac:dyDescent="0.2">
      <c r="A83" s="99"/>
      <c r="B83" s="147"/>
      <c r="C83" s="250"/>
      <c r="D83" s="347"/>
      <c r="E83" s="348"/>
      <c r="F83" s="109"/>
      <c r="G83" s="134"/>
      <c r="H83" s="101"/>
      <c r="I83" s="134"/>
      <c r="J83" s="110" t="s">
        <v>150</v>
      </c>
      <c r="K83" s="103"/>
      <c r="L83" s="14"/>
    </row>
    <row r="84" spans="1:13" s="1" customFormat="1" ht="15" customHeight="1" x14ac:dyDescent="0.2">
      <c r="A84" s="98"/>
      <c r="B84" s="352">
        <v>1</v>
      </c>
      <c r="C84" s="351" t="s">
        <v>173</v>
      </c>
      <c r="D84" s="726"/>
      <c r="E84" s="727"/>
      <c r="F84" s="300"/>
      <c r="G84" s="301" t="s">
        <v>152</v>
      </c>
      <c r="H84" s="302">
        <v>0.114</v>
      </c>
      <c r="I84" s="335" t="s">
        <v>153</v>
      </c>
      <c r="J84" s="304">
        <f>ROUND(F84*H84,0)</f>
        <v>0</v>
      </c>
      <c r="K84" s="103" t="s">
        <v>183</v>
      </c>
    </row>
    <row r="85" spans="1:13" s="1" customFormat="1" ht="15" customHeight="1" thickBot="1" x14ac:dyDescent="0.25">
      <c r="A85" s="98"/>
      <c r="B85" s="352">
        <v>2</v>
      </c>
      <c r="C85" s="351" t="s">
        <v>175</v>
      </c>
      <c r="D85" s="726"/>
      <c r="E85" s="727"/>
      <c r="F85" s="300"/>
      <c r="G85" s="301" t="s">
        <v>152</v>
      </c>
      <c r="H85" s="302">
        <v>0.129</v>
      </c>
      <c r="I85" s="335" t="s">
        <v>153</v>
      </c>
      <c r="J85" s="304">
        <f>ROUND(F85*H85,0)</f>
        <v>0</v>
      </c>
      <c r="K85" s="103" t="s">
        <v>189</v>
      </c>
    </row>
    <row r="86" spans="1:13" ht="15" customHeight="1" x14ac:dyDescent="0.2">
      <c r="A86" s="98"/>
      <c r="B86" s="103"/>
      <c r="C86" s="104"/>
      <c r="D86" s="103"/>
      <c r="E86" s="103"/>
      <c r="F86" s="103"/>
      <c r="G86" s="104"/>
      <c r="H86" s="734" t="s">
        <v>185</v>
      </c>
      <c r="I86" s="735"/>
      <c r="J86" s="111"/>
      <c r="K86" s="103"/>
      <c r="L86" s="1"/>
      <c r="M86" s="4"/>
    </row>
    <row r="87" spans="1:13" ht="15" customHeight="1" thickBot="1" x14ac:dyDescent="0.25">
      <c r="A87" s="98"/>
      <c r="B87" s="103"/>
      <c r="C87" s="103"/>
      <c r="D87" s="103"/>
      <c r="E87" s="103"/>
      <c r="F87" s="103"/>
      <c r="G87" s="103"/>
      <c r="H87" s="736" t="s">
        <v>163</v>
      </c>
      <c r="I87" s="737"/>
      <c r="J87" s="5">
        <f>SUM(J84:J85)</f>
        <v>0</v>
      </c>
      <c r="K87" s="103" t="s">
        <v>193</v>
      </c>
      <c r="L87" s="1" t="s">
        <v>152</v>
      </c>
      <c r="M87" s="4"/>
    </row>
    <row r="88" spans="1:13" ht="15" customHeight="1" x14ac:dyDescent="0.2">
      <c r="A88" s="98"/>
      <c r="B88" s="103"/>
      <c r="C88" s="103"/>
      <c r="D88" s="103"/>
      <c r="E88" s="103"/>
      <c r="F88" s="103"/>
      <c r="G88" s="103"/>
      <c r="H88" s="107"/>
      <c r="I88" s="104"/>
      <c r="J88" s="57"/>
      <c r="K88" s="103"/>
      <c r="L88" s="1"/>
      <c r="M88" s="4"/>
    </row>
    <row r="89" spans="1:13" ht="15" customHeight="1" x14ac:dyDescent="0.2">
      <c r="A89" s="97" t="s">
        <v>194</v>
      </c>
      <c r="B89" s="98" t="s">
        <v>195</v>
      </c>
      <c r="C89" s="94"/>
      <c r="D89" s="94"/>
      <c r="E89" s="94"/>
      <c r="F89" s="108"/>
      <c r="G89" s="94"/>
      <c r="H89" s="95"/>
      <c r="I89" s="94"/>
      <c r="J89" s="108"/>
      <c r="K89" s="94"/>
    </row>
    <row r="90" spans="1:13" s="1" customFormat="1" ht="15" customHeight="1" x14ac:dyDescent="0.2">
      <c r="A90" s="99"/>
      <c r="B90" s="94"/>
      <c r="C90" s="353"/>
      <c r="D90" s="94"/>
      <c r="E90" s="94"/>
      <c r="F90" s="108"/>
      <c r="G90" s="94"/>
      <c r="H90" s="95"/>
      <c r="I90" s="94"/>
      <c r="J90" s="108"/>
      <c r="K90" s="94"/>
      <c r="L90" s="14"/>
    </row>
    <row r="91" spans="1:13" s="1" customFormat="1" ht="15" customHeight="1" x14ac:dyDescent="0.2">
      <c r="A91" s="99"/>
      <c r="B91" s="354" t="s">
        <v>181</v>
      </c>
      <c r="C91" s="103"/>
      <c r="D91" s="355"/>
      <c r="E91" s="356" t="s">
        <v>182</v>
      </c>
      <c r="F91" s="330" t="s">
        <v>148</v>
      </c>
      <c r="G91" s="331"/>
      <c r="H91" s="346" t="s">
        <v>149</v>
      </c>
      <c r="I91" s="331"/>
      <c r="J91" s="330" t="s">
        <v>8</v>
      </c>
      <c r="K91" s="103"/>
      <c r="L91" s="14"/>
    </row>
    <row r="92" spans="1:13" s="1" customFormat="1" ht="15" customHeight="1" x14ac:dyDescent="0.2">
      <c r="A92" s="99"/>
      <c r="B92" s="147"/>
      <c r="C92" s="250"/>
      <c r="D92" s="347"/>
      <c r="E92" s="348"/>
      <c r="F92" s="109"/>
      <c r="G92" s="134"/>
      <c r="H92" s="101"/>
      <c r="I92" s="134"/>
      <c r="J92" s="110" t="s">
        <v>150</v>
      </c>
      <c r="K92" s="103"/>
      <c r="L92" s="14"/>
    </row>
    <row r="93" spans="1:13" s="1" customFormat="1" ht="15" customHeight="1" x14ac:dyDescent="0.2">
      <c r="A93" s="98"/>
      <c r="B93" s="352">
        <v>1</v>
      </c>
      <c r="C93" s="351" t="s">
        <v>173</v>
      </c>
      <c r="D93" s="726"/>
      <c r="E93" s="727"/>
      <c r="F93" s="300"/>
      <c r="G93" s="301" t="s">
        <v>152</v>
      </c>
      <c r="H93" s="302">
        <v>0.114</v>
      </c>
      <c r="I93" s="335" t="s">
        <v>153</v>
      </c>
      <c r="J93" s="304">
        <f>ROUND(F93*H93,0)</f>
        <v>0</v>
      </c>
      <c r="K93" s="103" t="s">
        <v>183</v>
      </c>
    </row>
    <row r="94" spans="1:13" s="1" customFormat="1" ht="15" customHeight="1" x14ac:dyDescent="0.2">
      <c r="A94" s="98"/>
      <c r="B94" s="352">
        <v>2</v>
      </c>
      <c r="C94" s="351" t="s">
        <v>175</v>
      </c>
      <c r="D94" s="726"/>
      <c r="E94" s="727"/>
      <c r="F94" s="300"/>
      <c r="G94" s="301" t="s">
        <v>152</v>
      </c>
      <c r="H94" s="302">
        <v>0.129</v>
      </c>
      <c r="I94" s="335" t="s">
        <v>153</v>
      </c>
      <c r="J94" s="304">
        <f>ROUND(F94*H94,0)</f>
        <v>0</v>
      </c>
      <c r="K94" s="103" t="s">
        <v>189</v>
      </c>
    </row>
    <row r="95" spans="1:13" ht="15" customHeight="1" x14ac:dyDescent="0.2">
      <c r="A95" s="98"/>
      <c r="B95" s="352">
        <v>3</v>
      </c>
      <c r="C95" s="351" t="s">
        <v>196</v>
      </c>
      <c r="D95" s="726"/>
      <c r="E95" s="727"/>
      <c r="F95" s="300"/>
      <c r="G95" s="301" t="s">
        <v>152</v>
      </c>
      <c r="H95" s="302">
        <v>0.14699999999999999</v>
      </c>
      <c r="I95" s="335"/>
      <c r="J95" s="304">
        <f>ROUND(F95*H95,0)</f>
        <v>0</v>
      </c>
      <c r="K95" s="103" t="s">
        <v>158</v>
      </c>
      <c r="L95" s="1"/>
      <c r="M95" s="4"/>
    </row>
    <row r="96" spans="1:13" ht="15" customHeight="1" thickBot="1" x14ac:dyDescent="0.25">
      <c r="A96" s="98"/>
      <c r="B96" s="352">
        <v>4</v>
      </c>
      <c r="C96" s="351" t="s">
        <v>197</v>
      </c>
      <c r="D96" s="726"/>
      <c r="E96" s="727"/>
      <c r="F96" s="300"/>
      <c r="G96" s="301" t="s">
        <v>152</v>
      </c>
      <c r="H96" s="302">
        <v>0.16400000000000001</v>
      </c>
      <c r="I96" s="335" t="s">
        <v>153</v>
      </c>
      <c r="J96" s="304">
        <f>ROUND(F96*H96,0)</f>
        <v>0</v>
      </c>
      <c r="K96" s="103" t="s">
        <v>198</v>
      </c>
      <c r="L96" s="1"/>
      <c r="M96" s="4"/>
    </row>
    <row r="97" spans="1:13" ht="15" customHeight="1" x14ac:dyDescent="0.2">
      <c r="A97" s="98"/>
      <c r="B97" s="103"/>
      <c r="C97" s="104"/>
      <c r="D97" s="103"/>
      <c r="E97" s="103"/>
      <c r="F97" s="103"/>
      <c r="G97" s="104"/>
      <c r="H97" s="734" t="s">
        <v>199</v>
      </c>
      <c r="I97" s="735"/>
      <c r="J97" s="111"/>
      <c r="K97" s="103"/>
      <c r="L97" s="1"/>
      <c r="M97" s="4"/>
    </row>
    <row r="98" spans="1:13" ht="15" customHeight="1" thickBot="1" x14ac:dyDescent="0.25">
      <c r="A98" s="98"/>
      <c r="B98" s="103"/>
      <c r="C98" s="103"/>
      <c r="D98" s="103"/>
      <c r="E98" s="103"/>
      <c r="F98" s="103"/>
      <c r="G98" s="103"/>
      <c r="H98" s="736" t="s">
        <v>163</v>
      </c>
      <c r="I98" s="737"/>
      <c r="J98" s="5">
        <f>SUM(J93:J96)</f>
        <v>0</v>
      </c>
      <c r="K98" s="103" t="s">
        <v>200</v>
      </c>
      <c r="L98" s="1" t="s">
        <v>152</v>
      </c>
    </row>
    <row r="99" spans="1:13" s="1" customFormat="1" ht="15" customHeight="1" x14ac:dyDescent="0.2">
      <c r="A99" s="98"/>
      <c r="B99" s="103"/>
      <c r="C99" s="103"/>
      <c r="D99" s="103"/>
      <c r="E99" s="103"/>
      <c r="F99" s="103"/>
      <c r="G99" s="103"/>
      <c r="H99" s="107"/>
      <c r="I99" s="104"/>
      <c r="J99" s="57"/>
      <c r="K99" s="103"/>
    </row>
    <row r="100" spans="1:13" s="1" customFormat="1" ht="15" customHeight="1" x14ac:dyDescent="0.2">
      <c r="A100" s="97" t="s">
        <v>201</v>
      </c>
      <c r="B100" s="98" t="s">
        <v>202</v>
      </c>
      <c r="C100" s="94"/>
      <c r="D100" s="94"/>
      <c r="E100" s="94"/>
      <c r="F100" s="108"/>
      <c r="G100" s="94"/>
      <c r="H100" s="95"/>
      <c r="I100" s="94"/>
      <c r="J100" s="108"/>
      <c r="K100" s="94"/>
      <c r="L100" s="14"/>
    </row>
    <row r="101" spans="1:13" s="1" customFormat="1" ht="15" customHeight="1" x14ac:dyDescent="0.2">
      <c r="A101" s="99"/>
      <c r="B101" s="94"/>
      <c r="C101" s="353"/>
      <c r="D101" s="94"/>
      <c r="E101" s="94"/>
      <c r="F101" s="108"/>
      <c r="G101" s="94"/>
      <c r="H101" s="95"/>
      <c r="I101" s="94"/>
      <c r="J101" s="108"/>
      <c r="K101" s="94"/>
      <c r="L101" s="14"/>
    </row>
    <row r="102" spans="1:13" s="1" customFormat="1" ht="15" customHeight="1" x14ac:dyDescent="0.2">
      <c r="A102" s="99"/>
      <c r="B102" s="354" t="s">
        <v>181</v>
      </c>
      <c r="C102" s="103"/>
      <c r="D102" s="355"/>
      <c r="E102" s="356" t="s">
        <v>182</v>
      </c>
      <c r="F102" s="330" t="s">
        <v>148</v>
      </c>
      <c r="G102" s="331"/>
      <c r="H102" s="346" t="s">
        <v>149</v>
      </c>
      <c r="I102" s="331"/>
      <c r="J102" s="330" t="s">
        <v>8</v>
      </c>
      <c r="K102" s="103"/>
      <c r="L102" s="14"/>
    </row>
    <row r="103" spans="1:13" s="1" customFormat="1" ht="15" customHeight="1" x14ac:dyDescent="0.2">
      <c r="A103" s="99"/>
      <c r="B103" s="147"/>
      <c r="C103" s="250"/>
      <c r="D103" s="347"/>
      <c r="E103" s="348"/>
      <c r="F103" s="109"/>
      <c r="G103" s="134"/>
      <c r="H103" s="101"/>
      <c r="I103" s="134"/>
      <c r="J103" s="110" t="s">
        <v>150</v>
      </c>
      <c r="K103" s="103"/>
      <c r="L103" s="14"/>
    </row>
    <row r="104" spans="1:13" s="1" customFormat="1" ht="15" customHeight="1" x14ac:dyDescent="0.2">
      <c r="A104" s="98"/>
      <c r="B104" s="352">
        <v>1</v>
      </c>
      <c r="C104" s="351" t="s">
        <v>173</v>
      </c>
      <c r="D104" s="726"/>
      <c r="E104" s="727"/>
      <c r="F104" s="300"/>
      <c r="G104" s="301" t="s">
        <v>152</v>
      </c>
      <c r="H104" s="302">
        <v>0.191</v>
      </c>
      <c r="I104" s="335" t="s">
        <v>153</v>
      </c>
      <c r="J104" s="304">
        <f>ROUND(F104*H104,0)</f>
        <v>0</v>
      </c>
      <c r="K104" s="103" t="s">
        <v>154</v>
      </c>
    </row>
    <row r="105" spans="1:13" s="1" customFormat="1" ht="15" customHeight="1" x14ac:dyDescent="0.2">
      <c r="A105" s="98"/>
      <c r="B105" s="352">
        <v>2</v>
      </c>
      <c r="C105" s="351" t="s">
        <v>175</v>
      </c>
      <c r="D105" s="726"/>
      <c r="E105" s="727"/>
      <c r="F105" s="300"/>
      <c r="G105" s="301" t="s">
        <v>152</v>
      </c>
      <c r="H105" s="302">
        <v>0.216</v>
      </c>
      <c r="I105" s="335" t="s">
        <v>153</v>
      </c>
      <c r="J105" s="304">
        <f>ROUND(F105*H105,0)</f>
        <v>0</v>
      </c>
      <c r="K105" s="103" t="s">
        <v>156</v>
      </c>
    </row>
    <row r="106" spans="1:13" ht="15" customHeight="1" x14ac:dyDescent="0.2">
      <c r="A106" s="98"/>
      <c r="B106" s="352">
        <v>3</v>
      </c>
      <c r="C106" s="351" t="s">
        <v>196</v>
      </c>
      <c r="D106" s="726"/>
      <c r="E106" s="727"/>
      <c r="F106" s="300"/>
      <c r="G106" s="301" t="s">
        <v>152</v>
      </c>
      <c r="H106" s="302">
        <v>0.245</v>
      </c>
      <c r="I106" s="335" t="s">
        <v>153</v>
      </c>
      <c r="J106" s="304">
        <f>ROUND(F106*H106,0)</f>
        <v>0</v>
      </c>
      <c r="K106" s="103" t="s">
        <v>158</v>
      </c>
      <c r="L106" s="1"/>
      <c r="M106" s="4"/>
    </row>
    <row r="107" spans="1:13" ht="15" customHeight="1" thickBot="1" x14ac:dyDescent="0.25">
      <c r="A107" s="98"/>
      <c r="B107" s="352">
        <v>4</v>
      </c>
      <c r="C107" s="351" t="s">
        <v>197</v>
      </c>
      <c r="D107" s="726"/>
      <c r="E107" s="727"/>
      <c r="F107" s="300"/>
      <c r="G107" s="301" t="s">
        <v>152</v>
      </c>
      <c r="H107" s="302">
        <v>0.27300000000000002</v>
      </c>
      <c r="I107" s="335" t="s">
        <v>153</v>
      </c>
      <c r="J107" s="304">
        <f>ROUND(F107*H107,0)</f>
        <v>0</v>
      </c>
      <c r="K107" s="103" t="s">
        <v>160</v>
      </c>
      <c r="L107" s="1"/>
      <c r="M107" s="4"/>
    </row>
    <row r="108" spans="1:13" ht="15" customHeight="1" x14ac:dyDescent="0.2">
      <c r="A108" s="98"/>
      <c r="B108" s="103"/>
      <c r="C108" s="104"/>
      <c r="D108" s="103"/>
      <c r="E108" s="103"/>
      <c r="F108" s="103"/>
      <c r="G108" s="104"/>
      <c r="H108" s="734" t="s">
        <v>203</v>
      </c>
      <c r="I108" s="735"/>
      <c r="J108" s="111"/>
      <c r="K108" s="103"/>
      <c r="L108" s="1"/>
      <c r="M108" s="4"/>
    </row>
    <row r="109" spans="1:13" ht="15" customHeight="1" thickBot="1" x14ac:dyDescent="0.25">
      <c r="A109" s="98"/>
      <c r="B109" s="103"/>
      <c r="C109" s="103"/>
      <c r="D109" s="103"/>
      <c r="E109" s="103"/>
      <c r="F109" s="103"/>
      <c r="G109" s="103"/>
      <c r="H109" s="736" t="s">
        <v>163</v>
      </c>
      <c r="I109" s="737"/>
      <c r="J109" s="5">
        <f>SUM(J104:J107)</f>
        <v>0</v>
      </c>
      <c r="K109" s="103" t="s">
        <v>204</v>
      </c>
      <c r="L109" s="1" t="s">
        <v>152</v>
      </c>
    </row>
    <row r="110" spans="1:13" s="1" customFormat="1" ht="15" customHeight="1" x14ac:dyDescent="0.2">
      <c r="A110" s="98"/>
      <c r="B110" s="103"/>
      <c r="C110" s="103"/>
      <c r="D110" s="103"/>
      <c r="E110" s="103"/>
      <c r="F110" s="103"/>
      <c r="G110" s="103"/>
      <c r="H110" s="107"/>
      <c r="I110" s="104"/>
      <c r="J110" s="57"/>
      <c r="K110" s="103"/>
    </row>
    <row r="111" spans="1:13" s="1" customFormat="1" ht="15" customHeight="1" x14ac:dyDescent="0.2">
      <c r="A111" s="97" t="s">
        <v>205</v>
      </c>
      <c r="B111" s="98" t="s">
        <v>206</v>
      </c>
      <c r="C111" s="94"/>
      <c r="D111" s="94"/>
      <c r="E111" s="94"/>
      <c r="F111" s="108"/>
      <c r="G111" s="94"/>
      <c r="H111" s="95"/>
      <c r="I111" s="94"/>
      <c r="J111" s="108"/>
      <c r="K111" s="94"/>
      <c r="L111" s="14"/>
    </row>
    <row r="112" spans="1:13" s="1" customFormat="1" ht="15" customHeight="1" x14ac:dyDescent="0.2">
      <c r="A112" s="99"/>
      <c r="B112" s="94"/>
      <c r="C112" s="353"/>
      <c r="D112" s="94"/>
      <c r="E112" s="94"/>
      <c r="F112" s="108"/>
      <c r="G112" s="94"/>
      <c r="H112" s="95"/>
      <c r="I112" s="94"/>
      <c r="J112" s="108"/>
      <c r="K112" s="94"/>
      <c r="L112" s="14"/>
    </row>
    <row r="113" spans="1:13" s="1" customFormat="1" ht="15" customHeight="1" x14ac:dyDescent="0.2">
      <c r="A113" s="99"/>
      <c r="B113" s="354" t="s">
        <v>181</v>
      </c>
      <c r="C113" s="103"/>
      <c r="D113" s="355"/>
      <c r="E113" s="356" t="s">
        <v>182</v>
      </c>
      <c r="F113" s="330" t="s">
        <v>148</v>
      </c>
      <c r="G113" s="331"/>
      <c r="H113" s="346" t="s">
        <v>149</v>
      </c>
      <c r="I113" s="331"/>
      <c r="J113" s="330" t="s">
        <v>8</v>
      </c>
      <c r="K113" s="103"/>
      <c r="L113" s="14"/>
    </row>
    <row r="114" spans="1:13" s="1" customFormat="1" ht="15" customHeight="1" x14ac:dyDescent="0.2">
      <c r="A114" s="99"/>
      <c r="B114" s="147"/>
      <c r="C114" s="250"/>
      <c r="D114" s="347"/>
      <c r="E114" s="348"/>
      <c r="F114" s="109"/>
      <c r="G114" s="134"/>
      <c r="H114" s="101"/>
      <c r="I114" s="134"/>
      <c r="J114" s="110" t="s">
        <v>150</v>
      </c>
      <c r="K114" s="103"/>
      <c r="L114" s="14"/>
    </row>
    <row r="115" spans="1:13" s="1" customFormat="1" ht="15" customHeight="1" thickBot="1" x14ac:dyDescent="0.25">
      <c r="A115" s="98"/>
      <c r="B115" s="352">
        <v>1</v>
      </c>
      <c r="C115" s="351" t="s">
        <v>173</v>
      </c>
      <c r="D115" s="726"/>
      <c r="E115" s="727"/>
      <c r="F115" s="300"/>
      <c r="G115" s="301" t="s">
        <v>152</v>
      </c>
      <c r="H115" s="302">
        <v>0.30499999999999999</v>
      </c>
      <c r="I115" s="335" t="s">
        <v>153</v>
      </c>
      <c r="J115" s="304">
        <f>ROUND(F115*H115,0)</f>
        <v>0</v>
      </c>
      <c r="K115" s="103" t="s">
        <v>183</v>
      </c>
    </row>
    <row r="116" spans="1:13" s="1" customFormat="1" ht="15" customHeight="1" x14ac:dyDescent="0.2">
      <c r="A116" s="98"/>
      <c r="B116" s="103"/>
      <c r="C116" s="104"/>
      <c r="D116" s="103"/>
      <c r="E116" s="103"/>
      <c r="F116" s="103"/>
      <c r="G116" s="104"/>
      <c r="H116" s="734" t="s">
        <v>183</v>
      </c>
      <c r="I116" s="735"/>
      <c r="J116" s="111"/>
      <c r="K116" s="103"/>
    </row>
    <row r="117" spans="1:13" ht="15" customHeight="1" thickBot="1" x14ac:dyDescent="0.25">
      <c r="A117" s="98"/>
      <c r="B117" s="103"/>
      <c r="C117" s="103"/>
      <c r="D117" s="103"/>
      <c r="E117" s="103"/>
      <c r="F117" s="103"/>
      <c r="G117" s="103"/>
      <c r="H117" s="736" t="s">
        <v>163</v>
      </c>
      <c r="I117" s="737"/>
      <c r="J117" s="5">
        <f>SUM(J115:J115)</f>
        <v>0</v>
      </c>
      <c r="K117" s="103" t="s">
        <v>207</v>
      </c>
      <c r="L117" s="1" t="s">
        <v>152</v>
      </c>
      <c r="M117" s="4"/>
    </row>
    <row r="118" spans="1:13" ht="15" customHeight="1" x14ac:dyDescent="0.2">
      <c r="A118" s="98"/>
      <c r="B118" s="103"/>
      <c r="C118" s="103"/>
      <c r="D118" s="103"/>
      <c r="E118" s="103"/>
      <c r="F118" s="103"/>
      <c r="G118" s="103"/>
      <c r="H118" s="104"/>
      <c r="I118" s="104"/>
      <c r="J118" s="57"/>
      <c r="K118" s="103"/>
      <c r="L118" s="1"/>
      <c r="M118" s="4"/>
    </row>
    <row r="119" spans="1:13" ht="15" customHeight="1" x14ac:dyDescent="0.2">
      <c r="A119" s="97" t="s">
        <v>208</v>
      </c>
      <c r="B119" s="98" t="s">
        <v>209</v>
      </c>
      <c r="C119" s="94"/>
      <c r="D119" s="94"/>
      <c r="E119" s="94"/>
      <c r="F119" s="108"/>
      <c r="G119" s="94"/>
      <c r="H119" s="95"/>
      <c r="I119" s="94"/>
      <c r="J119" s="108"/>
      <c r="K119" s="94"/>
      <c r="M119" s="4"/>
    </row>
    <row r="120" spans="1:13" ht="15" customHeight="1" x14ac:dyDescent="0.2">
      <c r="A120" s="99"/>
      <c r="B120" s="94"/>
      <c r="C120" s="353"/>
      <c r="D120" s="94"/>
      <c r="E120" s="94"/>
      <c r="F120" s="108"/>
      <c r="G120" s="94"/>
      <c r="H120" s="95"/>
      <c r="I120" s="94"/>
      <c r="J120" s="108"/>
      <c r="K120" s="94"/>
    </row>
    <row r="121" spans="1:13" s="1" customFormat="1" ht="15" customHeight="1" x14ac:dyDescent="0.2">
      <c r="A121" s="99"/>
      <c r="B121" s="354" t="s">
        <v>181</v>
      </c>
      <c r="C121" s="103"/>
      <c r="D121" s="355"/>
      <c r="E121" s="356" t="s">
        <v>182</v>
      </c>
      <c r="F121" s="330" t="s">
        <v>148</v>
      </c>
      <c r="G121" s="331"/>
      <c r="H121" s="346" t="s">
        <v>149</v>
      </c>
      <c r="I121" s="331"/>
      <c r="J121" s="330" t="s">
        <v>8</v>
      </c>
      <c r="K121" s="103"/>
      <c r="L121" s="14"/>
    </row>
    <row r="122" spans="1:13" s="1" customFormat="1" ht="15" customHeight="1" x14ac:dyDescent="0.2">
      <c r="A122" s="99"/>
      <c r="B122" s="147"/>
      <c r="C122" s="250"/>
      <c r="D122" s="347"/>
      <c r="E122" s="348"/>
      <c r="F122" s="109"/>
      <c r="G122" s="134"/>
      <c r="H122" s="101"/>
      <c r="I122" s="134"/>
      <c r="J122" s="110" t="s">
        <v>150</v>
      </c>
      <c r="K122" s="103"/>
      <c r="L122" s="14"/>
    </row>
    <row r="123" spans="1:13" s="1" customFormat="1" ht="15" customHeight="1" thickBot="1" x14ac:dyDescent="0.25">
      <c r="A123" s="98"/>
      <c r="B123" s="352">
        <v>1</v>
      </c>
      <c r="C123" s="351" t="s">
        <v>175</v>
      </c>
      <c r="D123" s="726"/>
      <c r="E123" s="727"/>
      <c r="F123" s="300"/>
      <c r="G123" s="301" t="s">
        <v>152</v>
      </c>
      <c r="H123" s="302">
        <v>0.34499999999999997</v>
      </c>
      <c r="I123" s="335" t="s">
        <v>153</v>
      </c>
      <c r="J123" s="304">
        <f>ROUND(F123*H123,0)</f>
        <v>0</v>
      </c>
      <c r="K123" s="103" t="s">
        <v>183</v>
      </c>
    </row>
    <row r="124" spans="1:13" s="1" customFormat="1" ht="15" customHeight="1" x14ac:dyDescent="0.2">
      <c r="A124" s="98"/>
      <c r="B124" s="103"/>
      <c r="C124" s="104"/>
      <c r="D124" s="103"/>
      <c r="E124" s="103"/>
      <c r="F124" s="103"/>
      <c r="G124" s="104"/>
      <c r="H124" s="734" t="s">
        <v>183</v>
      </c>
      <c r="I124" s="735"/>
      <c r="J124" s="111"/>
      <c r="K124" s="103"/>
    </row>
    <row r="125" spans="1:13" ht="15" customHeight="1" thickBot="1" x14ac:dyDescent="0.25">
      <c r="A125" s="98"/>
      <c r="B125" s="103"/>
      <c r="C125" s="103"/>
      <c r="D125" s="103"/>
      <c r="E125" s="103"/>
      <c r="F125" s="103"/>
      <c r="G125" s="103"/>
      <c r="H125" s="736" t="s">
        <v>163</v>
      </c>
      <c r="I125" s="737"/>
      <c r="J125" s="5">
        <f>SUM(J123:J123)</f>
        <v>0</v>
      </c>
      <c r="K125" s="103" t="s">
        <v>210</v>
      </c>
      <c r="L125" s="1" t="s">
        <v>152</v>
      </c>
      <c r="M125" s="4"/>
    </row>
    <row r="126" spans="1:13" ht="15" customHeight="1" x14ac:dyDescent="0.2">
      <c r="A126" s="98"/>
      <c r="B126" s="103"/>
      <c r="C126" s="103"/>
      <c r="D126" s="103"/>
      <c r="E126" s="103"/>
      <c r="F126" s="103"/>
      <c r="G126" s="103"/>
      <c r="H126" s="104"/>
      <c r="I126" s="104"/>
      <c r="J126" s="57"/>
      <c r="K126" s="103"/>
      <c r="L126" s="1"/>
      <c r="M126" s="4"/>
    </row>
    <row r="127" spans="1:13" ht="15" customHeight="1" x14ac:dyDescent="0.2">
      <c r="A127" s="97" t="s">
        <v>211</v>
      </c>
      <c r="B127" s="98" t="s">
        <v>212</v>
      </c>
      <c r="C127" s="94"/>
      <c r="D127" s="94"/>
      <c r="E127" s="94"/>
      <c r="F127" s="108"/>
      <c r="G127" s="94"/>
      <c r="H127" s="95"/>
      <c r="I127" s="94"/>
      <c r="J127" s="108"/>
      <c r="K127" s="94"/>
      <c r="M127" s="4"/>
    </row>
    <row r="128" spans="1:13" ht="15" customHeight="1" x14ac:dyDescent="0.2">
      <c r="A128" s="99"/>
      <c r="B128" s="94"/>
      <c r="C128" s="353"/>
      <c r="D128" s="94"/>
      <c r="E128" s="94"/>
      <c r="F128" s="108"/>
      <c r="G128" s="94"/>
      <c r="H128" s="95"/>
      <c r="I128" s="94"/>
      <c r="J128" s="108"/>
      <c r="K128" s="94"/>
    </row>
    <row r="129" spans="1:13" s="1" customFormat="1" ht="15" customHeight="1" x14ac:dyDescent="0.2">
      <c r="A129" s="99"/>
      <c r="B129" s="354" t="s">
        <v>181</v>
      </c>
      <c r="C129" s="103"/>
      <c r="D129" s="355"/>
      <c r="E129" s="356" t="s">
        <v>182</v>
      </c>
      <c r="F129" s="330" t="s">
        <v>148</v>
      </c>
      <c r="G129" s="331"/>
      <c r="H129" s="346" t="s">
        <v>149</v>
      </c>
      <c r="I129" s="331"/>
      <c r="J129" s="330" t="s">
        <v>8</v>
      </c>
      <c r="K129" s="103"/>
      <c r="L129" s="14"/>
    </row>
    <row r="130" spans="1:13" s="1" customFormat="1" ht="15" customHeight="1" x14ac:dyDescent="0.2">
      <c r="A130" s="99"/>
      <c r="B130" s="147"/>
      <c r="C130" s="250"/>
      <c r="D130" s="347"/>
      <c r="E130" s="348"/>
      <c r="F130" s="109"/>
      <c r="G130" s="134"/>
      <c r="H130" s="101"/>
      <c r="I130" s="134"/>
      <c r="J130" s="110" t="s">
        <v>150</v>
      </c>
      <c r="K130" s="103"/>
      <c r="L130" s="14"/>
    </row>
    <row r="131" spans="1:13" s="1" customFormat="1" ht="15" customHeight="1" x14ac:dyDescent="0.2">
      <c r="A131" s="99"/>
      <c r="B131" s="352">
        <v>1</v>
      </c>
      <c r="C131" s="351" t="s">
        <v>196</v>
      </c>
      <c r="D131" s="726"/>
      <c r="E131" s="727"/>
      <c r="F131" s="300"/>
      <c r="G131" s="301" t="s">
        <v>152</v>
      </c>
      <c r="H131" s="302">
        <v>0.246</v>
      </c>
      <c r="I131" s="335" t="s">
        <v>153</v>
      </c>
      <c r="J131" s="304">
        <f t="shared" ref="J131:J137" si="5">ROUND(F131*H131,0)</f>
        <v>0</v>
      </c>
      <c r="K131" s="103" t="s">
        <v>154</v>
      </c>
      <c r="L131" s="14"/>
      <c r="M131" s="88"/>
    </row>
    <row r="132" spans="1:13" s="1" customFormat="1" ht="15" customHeight="1" x14ac:dyDescent="0.2">
      <c r="A132" s="99"/>
      <c r="B132" s="352">
        <v>2</v>
      </c>
      <c r="C132" s="351" t="s">
        <v>197</v>
      </c>
      <c r="D132" s="726"/>
      <c r="E132" s="727"/>
      <c r="F132" s="300"/>
      <c r="G132" s="301" t="s">
        <v>152</v>
      </c>
      <c r="H132" s="302">
        <v>0.27300000000000002</v>
      </c>
      <c r="I132" s="335" t="s">
        <v>153</v>
      </c>
      <c r="J132" s="304">
        <f t="shared" si="5"/>
        <v>0</v>
      </c>
      <c r="K132" s="103" t="s">
        <v>189</v>
      </c>
      <c r="L132" s="14"/>
      <c r="M132" s="88"/>
    </row>
    <row r="133" spans="1:13" ht="15" customHeight="1" x14ac:dyDescent="0.2">
      <c r="A133" s="99"/>
      <c r="B133" s="352">
        <v>3</v>
      </c>
      <c r="C133" s="351" t="s">
        <v>213</v>
      </c>
      <c r="D133" s="726"/>
      <c r="E133" s="727"/>
      <c r="F133" s="300"/>
      <c r="G133" s="301" t="s">
        <v>152</v>
      </c>
      <c r="H133" s="302">
        <v>0.3</v>
      </c>
      <c r="I133" s="335" t="s">
        <v>153</v>
      </c>
      <c r="J133" s="304">
        <f t="shared" si="5"/>
        <v>0</v>
      </c>
      <c r="K133" s="103" t="s">
        <v>214</v>
      </c>
      <c r="M133" s="88"/>
    </row>
    <row r="134" spans="1:13" ht="15" customHeight="1" x14ac:dyDescent="0.2">
      <c r="A134" s="98"/>
      <c r="B134" s="352">
        <v>4</v>
      </c>
      <c r="C134" s="351" t="s">
        <v>215</v>
      </c>
      <c r="D134" s="726"/>
      <c r="E134" s="727"/>
      <c r="F134" s="300"/>
      <c r="G134" s="301" t="s">
        <v>152</v>
      </c>
      <c r="H134" s="302">
        <v>0.32400000000000001</v>
      </c>
      <c r="I134" s="335" t="s">
        <v>153</v>
      </c>
      <c r="J134" s="304">
        <f t="shared" si="5"/>
        <v>0</v>
      </c>
      <c r="K134" s="103" t="s">
        <v>198</v>
      </c>
      <c r="L134" s="1"/>
      <c r="M134" s="88"/>
    </row>
    <row r="135" spans="1:13" ht="15" customHeight="1" x14ac:dyDescent="0.2">
      <c r="A135" s="98"/>
      <c r="B135" s="352">
        <v>5</v>
      </c>
      <c r="C135" s="351" t="s">
        <v>216</v>
      </c>
      <c r="D135" s="726"/>
      <c r="E135" s="727"/>
      <c r="F135" s="300"/>
      <c r="G135" s="301" t="s">
        <v>152</v>
      </c>
      <c r="H135" s="302">
        <v>0.34899999999999998</v>
      </c>
      <c r="I135" s="335" t="s">
        <v>153</v>
      </c>
      <c r="J135" s="304">
        <f t="shared" si="5"/>
        <v>0</v>
      </c>
      <c r="K135" s="103" t="s">
        <v>217</v>
      </c>
      <c r="L135" s="1"/>
      <c r="M135" s="88"/>
    </row>
    <row r="136" spans="1:13" ht="15" customHeight="1" x14ac:dyDescent="0.2">
      <c r="A136" s="98"/>
      <c r="B136" s="352">
        <v>6</v>
      </c>
      <c r="C136" s="351" t="s">
        <v>218</v>
      </c>
      <c r="D136" s="726"/>
      <c r="E136" s="727"/>
      <c r="F136" s="300"/>
      <c r="G136" s="301" t="s">
        <v>152</v>
      </c>
      <c r="H136" s="302">
        <v>0.376</v>
      </c>
      <c r="I136" s="335" t="s">
        <v>153</v>
      </c>
      <c r="J136" s="304">
        <f t="shared" si="5"/>
        <v>0</v>
      </c>
      <c r="K136" s="103" t="s">
        <v>219</v>
      </c>
      <c r="L136" s="1"/>
      <c r="M136" s="88"/>
    </row>
    <row r="137" spans="1:13" ht="15" customHeight="1" x14ac:dyDescent="0.2">
      <c r="A137" s="98"/>
      <c r="B137" s="352">
        <v>7</v>
      </c>
      <c r="C137" s="351" t="s">
        <v>220</v>
      </c>
      <c r="D137" s="726"/>
      <c r="E137" s="727"/>
      <c r="F137" s="300"/>
      <c r="G137" s="301" t="s">
        <v>152</v>
      </c>
      <c r="H137" s="302">
        <v>0.40100000000000002</v>
      </c>
      <c r="I137" s="335" t="s">
        <v>153</v>
      </c>
      <c r="J137" s="304">
        <f t="shared" si="5"/>
        <v>0</v>
      </c>
      <c r="K137" s="103" t="s">
        <v>221</v>
      </c>
      <c r="L137" s="1"/>
      <c r="M137" s="88"/>
    </row>
    <row r="138" spans="1:13" ht="15" customHeight="1" x14ac:dyDescent="0.2">
      <c r="A138" s="98"/>
      <c r="B138" s="352">
        <v>8</v>
      </c>
      <c r="C138" s="351" t="s">
        <v>222</v>
      </c>
      <c r="D138" s="726"/>
      <c r="E138" s="727"/>
      <c r="F138" s="300"/>
      <c r="G138" s="301" t="s">
        <v>152</v>
      </c>
      <c r="H138" s="302">
        <v>0.42499999999999999</v>
      </c>
      <c r="I138" s="335" t="s">
        <v>153</v>
      </c>
      <c r="J138" s="304">
        <f t="shared" ref="J138:J144" si="6">ROUND(F138*H138,0)</f>
        <v>0</v>
      </c>
      <c r="K138" s="103" t="s">
        <v>223</v>
      </c>
      <c r="L138" s="1"/>
      <c r="M138" s="88"/>
    </row>
    <row r="139" spans="1:13" ht="15" customHeight="1" x14ac:dyDescent="0.2">
      <c r="A139" s="98"/>
      <c r="B139" s="352">
        <v>9</v>
      </c>
      <c r="C139" s="351" t="s">
        <v>224</v>
      </c>
      <c r="D139" s="726"/>
      <c r="E139" s="727"/>
      <c r="F139" s="300"/>
      <c r="G139" s="301" t="s">
        <v>152</v>
      </c>
      <c r="H139" s="302">
        <v>0.45</v>
      </c>
      <c r="I139" s="335" t="s">
        <v>153</v>
      </c>
      <c r="J139" s="304">
        <f t="shared" si="6"/>
        <v>0</v>
      </c>
      <c r="K139" s="103" t="s">
        <v>225</v>
      </c>
      <c r="L139" s="1"/>
      <c r="M139" s="88"/>
    </row>
    <row r="140" spans="1:13" ht="15" customHeight="1" x14ac:dyDescent="0.2">
      <c r="A140" s="98"/>
      <c r="B140" s="352">
        <v>10</v>
      </c>
      <c r="C140" s="351" t="s">
        <v>226</v>
      </c>
      <c r="D140" s="726"/>
      <c r="E140" s="727"/>
      <c r="F140" s="300"/>
      <c r="G140" s="301" t="s">
        <v>152</v>
      </c>
      <c r="H140" s="302">
        <v>0.47499999999999998</v>
      </c>
      <c r="I140" s="335" t="s">
        <v>153</v>
      </c>
      <c r="J140" s="304">
        <f t="shared" si="6"/>
        <v>0</v>
      </c>
      <c r="K140" s="103" t="s">
        <v>227</v>
      </c>
      <c r="L140" s="1"/>
      <c r="M140" s="88"/>
    </row>
    <row r="141" spans="1:13" ht="15" customHeight="1" x14ac:dyDescent="0.2">
      <c r="A141" s="98"/>
      <c r="B141" s="352">
        <v>11</v>
      </c>
      <c r="C141" s="351" t="s">
        <v>228</v>
      </c>
      <c r="D141" s="726"/>
      <c r="E141" s="727"/>
      <c r="F141" s="300"/>
      <c r="G141" s="301" t="s">
        <v>152</v>
      </c>
      <c r="H141" s="302">
        <v>0.5</v>
      </c>
      <c r="I141" s="335" t="s">
        <v>153</v>
      </c>
      <c r="J141" s="304">
        <f t="shared" si="6"/>
        <v>0</v>
      </c>
      <c r="K141" s="103" t="s">
        <v>229</v>
      </c>
      <c r="L141" s="1"/>
      <c r="M141" s="88"/>
    </row>
    <row r="142" spans="1:13" ht="15" customHeight="1" x14ac:dyDescent="0.2">
      <c r="A142" s="98"/>
      <c r="B142" s="352">
        <v>12</v>
      </c>
      <c r="C142" s="351" t="s">
        <v>230</v>
      </c>
      <c r="D142" s="726"/>
      <c r="E142" s="727"/>
      <c r="F142" s="300"/>
      <c r="G142" s="301" t="s">
        <v>152</v>
      </c>
      <c r="H142" s="302">
        <v>0.5</v>
      </c>
      <c r="I142" s="335" t="s">
        <v>153</v>
      </c>
      <c r="J142" s="304">
        <f t="shared" si="6"/>
        <v>0</v>
      </c>
      <c r="K142" s="103" t="s">
        <v>231</v>
      </c>
      <c r="L142" s="1"/>
      <c r="M142" s="88"/>
    </row>
    <row r="143" spans="1:13" ht="15" customHeight="1" x14ac:dyDescent="0.2">
      <c r="A143" s="98"/>
      <c r="B143" s="352">
        <v>13</v>
      </c>
      <c r="C143" s="351" t="s">
        <v>232</v>
      </c>
      <c r="D143" s="726"/>
      <c r="E143" s="727"/>
      <c r="F143" s="557"/>
      <c r="G143" s="301" t="s">
        <v>152</v>
      </c>
      <c r="H143" s="558">
        <v>0.5</v>
      </c>
      <c r="I143" s="335" t="s">
        <v>153</v>
      </c>
      <c r="J143" s="304">
        <f t="shared" si="6"/>
        <v>0</v>
      </c>
      <c r="K143" s="103" t="s">
        <v>233</v>
      </c>
      <c r="L143" s="1"/>
      <c r="M143" s="88"/>
    </row>
    <row r="144" spans="1:13" ht="15" customHeight="1" thickBot="1" x14ac:dyDescent="0.25">
      <c r="A144" s="98"/>
      <c r="B144" s="352">
        <v>14</v>
      </c>
      <c r="C144" s="351" t="s">
        <v>1136</v>
      </c>
      <c r="D144" s="726"/>
      <c r="E144" s="727"/>
      <c r="F144" s="300"/>
      <c r="G144" s="301" t="s">
        <v>152</v>
      </c>
      <c r="H144" s="302">
        <v>0.5</v>
      </c>
      <c r="I144" s="335" t="s">
        <v>153</v>
      </c>
      <c r="J144" s="304">
        <f t="shared" si="6"/>
        <v>0</v>
      </c>
      <c r="K144" s="103" t="s">
        <v>315</v>
      </c>
      <c r="L144" s="1"/>
      <c r="M144" s="88"/>
    </row>
    <row r="145" spans="1:13" ht="15" customHeight="1" x14ac:dyDescent="0.2">
      <c r="A145" s="98"/>
      <c r="B145" s="103"/>
      <c r="C145" s="104"/>
      <c r="D145" s="103"/>
      <c r="E145" s="103"/>
      <c r="F145" s="103"/>
      <c r="G145" s="104"/>
      <c r="H145" s="734" t="s">
        <v>1234</v>
      </c>
      <c r="I145" s="735"/>
      <c r="J145" s="111"/>
      <c r="K145" s="103"/>
      <c r="L145" s="1"/>
    </row>
    <row r="146" spans="1:13" ht="15" customHeight="1" thickBot="1" x14ac:dyDescent="0.25">
      <c r="A146" s="98"/>
      <c r="B146" s="103"/>
      <c r="C146" s="103"/>
      <c r="D146" s="103"/>
      <c r="E146" s="103"/>
      <c r="F146" s="103"/>
      <c r="G146" s="103"/>
      <c r="H146" s="736" t="s">
        <v>163</v>
      </c>
      <c r="I146" s="737"/>
      <c r="J146" s="5">
        <f>SUM(J131:J144)</f>
        <v>0</v>
      </c>
      <c r="K146" s="103" t="s">
        <v>234</v>
      </c>
      <c r="L146" s="1" t="s">
        <v>152</v>
      </c>
    </row>
    <row r="147" spans="1:13" s="1" customFormat="1" ht="15" customHeight="1" x14ac:dyDescent="0.2">
      <c r="A147" s="98"/>
      <c r="B147" s="103"/>
      <c r="C147" s="103"/>
      <c r="D147" s="103"/>
      <c r="E147" s="103"/>
      <c r="F147" s="103"/>
      <c r="G147" s="103"/>
      <c r="H147" s="104"/>
      <c r="I147" s="104"/>
      <c r="J147" s="57"/>
      <c r="K147" s="103"/>
    </row>
    <row r="148" spans="1:13" s="1" customFormat="1" ht="15" customHeight="1" x14ac:dyDescent="0.2">
      <c r="A148" s="97" t="s">
        <v>235</v>
      </c>
      <c r="B148" s="98" t="s">
        <v>236</v>
      </c>
      <c r="C148" s="94"/>
      <c r="D148" s="94"/>
      <c r="E148" s="94"/>
      <c r="F148" s="108"/>
      <c r="G148" s="94"/>
      <c r="H148" s="95"/>
      <c r="I148" s="94"/>
      <c r="J148" s="108"/>
      <c r="K148" s="94"/>
      <c r="L148" s="14"/>
    </row>
    <row r="149" spans="1:13" s="1" customFormat="1" ht="15" customHeight="1" x14ac:dyDescent="0.2">
      <c r="A149" s="99"/>
      <c r="B149" s="94"/>
      <c r="C149" s="353"/>
      <c r="D149" s="94"/>
      <c r="E149" s="94"/>
      <c r="F149" s="108"/>
      <c r="G149" s="94"/>
      <c r="H149" s="95"/>
      <c r="I149" s="94"/>
      <c r="J149" s="108"/>
      <c r="K149" s="94"/>
      <c r="L149" s="14"/>
    </row>
    <row r="150" spans="1:13" s="1" customFormat="1" ht="15" customHeight="1" x14ac:dyDescent="0.2">
      <c r="A150" s="99"/>
      <c r="B150" s="354" t="s">
        <v>181</v>
      </c>
      <c r="C150" s="103"/>
      <c r="D150" s="355"/>
      <c r="E150" s="356" t="s">
        <v>182</v>
      </c>
      <c r="F150" s="330" t="s">
        <v>148</v>
      </c>
      <c r="G150" s="331"/>
      <c r="H150" s="346" t="s">
        <v>149</v>
      </c>
      <c r="I150" s="331"/>
      <c r="J150" s="330" t="s">
        <v>8</v>
      </c>
      <c r="K150" s="103"/>
      <c r="L150" s="14"/>
    </row>
    <row r="151" spans="1:13" s="1" customFormat="1" ht="15" customHeight="1" x14ac:dyDescent="0.2">
      <c r="A151" s="99"/>
      <c r="B151" s="147"/>
      <c r="C151" s="250"/>
      <c r="D151" s="347"/>
      <c r="E151" s="348"/>
      <c r="F151" s="109"/>
      <c r="G151" s="134"/>
      <c r="H151" s="101"/>
      <c r="I151" s="134"/>
      <c r="J151" s="110" t="s">
        <v>150</v>
      </c>
      <c r="K151" s="103"/>
      <c r="L151" s="14"/>
    </row>
    <row r="152" spans="1:13" s="1" customFormat="1" ht="15" customHeight="1" x14ac:dyDescent="0.2">
      <c r="A152" s="99"/>
      <c r="B152" s="352">
        <v>1</v>
      </c>
      <c r="C152" s="351" t="s">
        <v>196</v>
      </c>
      <c r="D152" s="726"/>
      <c r="E152" s="727"/>
      <c r="F152" s="300"/>
      <c r="G152" s="301" t="s">
        <v>152</v>
      </c>
      <c r="H152" s="302">
        <v>0.246</v>
      </c>
      <c r="I152" s="335" t="s">
        <v>153</v>
      </c>
      <c r="J152" s="304">
        <f t="shared" ref="J152:J157" si="7">ROUND(F152*H152,0)</f>
        <v>0</v>
      </c>
      <c r="K152" s="103" t="s">
        <v>154</v>
      </c>
      <c r="L152" s="14"/>
    </row>
    <row r="153" spans="1:13" ht="15" customHeight="1" x14ac:dyDescent="0.2">
      <c r="A153" s="99"/>
      <c r="B153" s="352">
        <v>2</v>
      </c>
      <c r="C153" s="351" t="s">
        <v>197</v>
      </c>
      <c r="D153" s="726"/>
      <c r="E153" s="727"/>
      <c r="F153" s="300"/>
      <c r="G153" s="301" t="s">
        <v>152</v>
      </c>
      <c r="H153" s="302">
        <v>0.27300000000000002</v>
      </c>
      <c r="I153" s="335" t="s">
        <v>153</v>
      </c>
      <c r="J153" s="304">
        <f t="shared" si="7"/>
        <v>0</v>
      </c>
      <c r="K153" s="103" t="s">
        <v>189</v>
      </c>
      <c r="M153" s="4"/>
    </row>
    <row r="154" spans="1:13" ht="15" customHeight="1" x14ac:dyDescent="0.2">
      <c r="A154" s="99"/>
      <c r="B154" s="352">
        <v>3</v>
      </c>
      <c r="C154" s="351" t="s">
        <v>213</v>
      </c>
      <c r="D154" s="726"/>
      <c r="E154" s="727"/>
      <c r="F154" s="300"/>
      <c r="G154" s="301" t="s">
        <v>152</v>
      </c>
      <c r="H154" s="302">
        <v>0.3</v>
      </c>
      <c r="I154" s="335" t="s">
        <v>153</v>
      </c>
      <c r="J154" s="304">
        <f t="shared" si="7"/>
        <v>0</v>
      </c>
      <c r="K154" s="103" t="s">
        <v>214</v>
      </c>
      <c r="M154" s="4"/>
    </row>
    <row r="155" spans="1:13" ht="15" customHeight="1" x14ac:dyDescent="0.2">
      <c r="A155" s="98"/>
      <c r="B155" s="352">
        <v>4</v>
      </c>
      <c r="C155" s="351" t="s">
        <v>215</v>
      </c>
      <c r="D155" s="726"/>
      <c r="E155" s="727"/>
      <c r="F155" s="300"/>
      <c r="G155" s="301" t="s">
        <v>152</v>
      </c>
      <c r="H155" s="302">
        <v>0.32400000000000001</v>
      </c>
      <c r="I155" s="335" t="s">
        <v>153</v>
      </c>
      <c r="J155" s="304">
        <f t="shared" si="7"/>
        <v>0</v>
      </c>
      <c r="K155" s="103" t="s">
        <v>198</v>
      </c>
      <c r="L155" s="1"/>
      <c r="M155" s="4"/>
    </row>
    <row r="156" spans="1:13" ht="15" customHeight="1" x14ac:dyDescent="0.2">
      <c r="A156" s="98"/>
      <c r="B156" s="352">
        <v>5</v>
      </c>
      <c r="C156" s="351" t="s">
        <v>216</v>
      </c>
      <c r="D156" s="726"/>
      <c r="E156" s="727"/>
      <c r="F156" s="300"/>
      <c r="G156" s="301" t="s">
        <v>152</v>
      </c>
      <c r="H156" s="302">
        <v>0.34899999999999998</v>
      </c>
      <c r="I156" s="335" t="s">
        <v>153</v>
      </c>
      <c r="J156" s="304">
        <f t="shared" si="7"/>
        <v>0</v>
      </c>
      <c r="K156" s="103" t="s">
        <v>217</v>
      </c>
      <c r="L156" s="1"/>
    </row>
    <row r="157" spans="1:13" ht="15" customHeight="1" x14ac:dyDescent="0.2">
      <c r="A157" s="98"/>
      <c r="B157" s="352">
        <v>6</v>
      </c>
      <c r="C157" s="351" t="s">
        <v>218</v>
      </c>
      <c r="D157" s="726"/>
      <c r="E157" s="727"/>
      <c r="F157" s="300"/>
      <c r="G157" s="301" t="s">
        <v>152</v>
      </c>
      <c r="H157" s="302">
        <v>0.376</v>
      </c>
      <c r="I157" s="335" t="s">
        <v>153</v>
      </c>
      <c r="J157" s="304">
        <f t="shared" si="7"/>
        <v>0</v>
      </c>
      <c r="K157" s="103" t="s">
        <v>219</v>
      </c>
      <c r="L157" s="1"/>
    </row>
    <row r="158" spans="1:13" ht="15" customHeight="1" x14ac:dyDescent="0.2">
      <c r="A158" s="98"/>
      <c r="B158" s="352">
        <v>7</v>
      </c>
      <c r="C158" s="351" t="s">
        <v>220</v>
      </c>
      <c r="D158" s="726"/>
      <c r="E158" s="727"/>
      <c r="F158" s="300"/>
      <c r="G158" s="301" t="s">
        <v>152</v>
      </c>
      <c r="H158" s="302">
        <v>0.40100000000000002</v>
      </c>
      <c r="I158" s="335" t="s">
        <v>153</v>
      </c>
      <c r="J158" s="304">
        <f t="shared" ref="J158" si="8">ROUND(F158*H158,0)</f>
        <v>0</v>
      </c>
      <c r="K158" s="103" t="s">
        <v>221</v>
      </c>
      <c r="L158" s="1"/>
    </row>
    <row r="159" spans="1:13" ht="15" customHeight="1" x14ac:dyDescent="0.2">
      <c r="A159" s="98"/>
      <c r="B159" s="352">
        <v>8</v>
      </c>
      <c r="C159" s="351" t="s">
        <v>222</v>
      </c>
      <c r="D159" s="726"/>
      <c r="E159" s="727"/>
      <c r="F159" s="300"/>
      <c r="G159" s="301" t="s">
        <v>152</v>
      </c>
      <c r="H159" s="302">
        <v>0.42499999999999999</v>
      </c>
      <c r="I159" s="335" t="s">
        <v>153</v>
      </c>
      <c r="J159" s="304">
        <f t="shared" ref="J159:J165" si="9">ROUND(F159*H159,0)</f>
        <v>0</v>
      </c>
      <c r="K159" s="103" t="s">
        <v>223</v>
      </c>
      <c r="L159" s="1"/>
    </row>
    <row r="160" spans="1:13" ht="15" customHeight="1" x14ac:dyDescent="0.2">
      <c r="A160" s="98"/>
      <c r="B160" s="352">
        <v>9</v>
      </c>
      <c r="C160" s="351" t="s">
        <v>237</v>
      </c>
      <c r="D160" s="726"/>
      <c r="E160" s="727"/>
      <c r="F160" s="300"/>
      <c r="G160" s="301" t="s">
        <v>238</v>
      </c>
      <c r="H160" s="302">
        <v>0.45</v>
      </c>
      <c r="I160" s="335" t="s">
        <v>239</v>
      </c>
      <c r="J160" s="304">
        <f t="shared" si="9"/>
        <v>0</v>
      </c>
      <c r="K160" s="103" t="s">
        <v>225</v>
      </c>
      <c r="L160" s="1"/>
    </row>
    <row r="161" spans="1:13" ht="15" customHeight="1" x14ac:dyDescent="0.2">
      <c r="A161" s="98"/>
      <c r="B161" s="352">
        <v>10</v>
      </c>
      <c r="C161" s="351" t="s">
        <v>226</v>
      </c>
      <c r="D161" s="726"/>
      <c r="E161" s="727"/>
      <c r="F161" s="300"/>
      <c r="G161" s="301" t="s">
        <v>152</v>
      </c>
      <c r="H161" s="302">
        <v>0.47499999999999998</v>
      </c>
      <c r="I161" s="335" t="s">
        <v>153</v>
      </c>
      <c r="J161" s="304">
        <f t="shared" si="9"/>
        <v>0</v>
      </c>
      <c r="K161" s="103" t="s">
        <v>227</v>
      </c>
      <c r="L161" s="1"/>
    </row>
    <row r="162" spans="1:13" ht="15" customHeight="1" x14ac:dyDescent="0.2">
      <c r="A162" s="98"/>
      <c r="B162" s="352">
        <v>11</v>
      </c>
      <c r="C162" s="351" t="s">
        <v>228</v>
      </c>
      <c r="D162" s="726"/>
      <c r="E162" s="727"/>
      <c r="F162" s="300"/>
      <c r="G162" s="301" t="s">
        <v>152</v>
      </c>
      <c r="H162" s="302">
        <v>0.5</v>
      </c>
      <c r="I162" s="335" t="s">
        <v>153</v>
      </c>
      <c r="J162" s="304">
        <f t="shared" si="9"/>
        <v>0</v>
      </c>
      <c r="K162" s="103" t="s">
        <v>229</v>
      </c>
      <c r="L162" s="1"/>
    </row>
    <row r="163" spans="1:13" ht="15" customHeight="1" x14ac:dyDescent="0.2">
      <c r="A163" s="98"/>
      <c r="B163" s="352">
        <v>12</v>
      </c>
      <c r="C163" s="351" t="s">
        <v>230</v>
      </c>
      <c r="D163" s="726"/>
      <c r="E163" s="727"/>
      <c r="F163" s="300"/>
      <c r="G163" s="301" t="s">
        <v>152</v>
      </c>
      <c r="H163" s="302">
        <v>0.5</v>
      </c>
      <c r="I163" s="335" t="s">
        <v>153</v>
      </c>
      <c r="J163" s="304">
        <f t="shared" si="9"/>
        <v>0</v>
      </c>
      <c r="K163" s="103" t="s">
        <v>231</v>
      </c>
      <c r="L163" s="1"/>
    </row>
    <row r="164" spans="1:13" ht="15" customHeight="1" x14ac:dyDescent="0.2">
      <c r="A164" s="98"/>
      <c r="B164" s="352">
        <v>13</v>
      </c>
      <c r="C164" s="351" t="s">
        <v>232</v>
      </c>
      <c r="D164" s="726"/>
      <c r="E164" s="727"/>
      <c r="F164" s="557"/>
      <c r="G164" s="301" t="s">
        <v>152</v>
      </c>
      <c r="H164" s="558">
        <v>0.5</v>
      </c>
      <c r="I164" s="335" t="s">
        <v>153</v>
      </c>
      <c r="J164" s="304">
        <f t="shared" si="9"/>
        <v>0</v>
      </c>
      <c r="K164" s="103" t="s">
        <v>233</v>
      </c>
      <c r="L164" s="1"/>
    </row>
    <row r="165" spans="1:13" ht="15" customHeight="1" thickBot="1" x14ac:dyDescent="0.25">
      <c r="A165" s="98"/>
      <c r="B165" s="352">
        <v>14</v>
      </c>
      <c r="C165" s="351" t="s">
        <v>1136</v>
      </c>
      <c r="D165" s="726"/>
      <c r="E165" s="727"/>
      <c r="F165" s="300"/>
      <c r="G165" s="301" t="s">
        <v>152</v>
      </c>
      <c r="H165" s="302">
        <v>0.5</v>
      </c>
      <c r="I165" s="335" t="s">
        <v>153</v>
      </c>
      <c r="J165" s="304">
        <f t="shared" si="9"/>
        <v>0</v>
      </c>
      <c r="K165" s="103" t="s">
        <v>315</v>
      </c>
      <c r="L165" s="1"/>
    </row>
    <row r="166" spans="1:13" ht="15" customHeight="1" x14ac:dyDescent="0.2">
      <c r="A166" s="98"/>
      <c r="B166" s="103"/>
      <c r="C166" s="104"/>
      <c r="D166" s="103"/>
      <c r="E166" s="103"/>
      <c r="F166" s="103"/>
      <c r="G166" s="104"/>
      <c r="H166" s="734" t="s">
        <v>1233</v>
      </c>
      <c r="I166" s="735"/>
      <c r="J166" s="111"/>
      <c r="K166" s="103"/>
      <c r="L166" s="1"/>
    </row>
    <row r="167" spans="1:13" s="1" customFormat="1" ht="15" customHeight="1" thickBot="1" x14ac:dyDescent="0.25">
      <c r="A167" s="98"/>
      <c r="B167" s="103"/>
      <c r="C167" s="103"/>
      <c r="D167" s="103"/>
      <c r="E167" s="103"/>
      <c r="F167" s="103"/>
      <c r="G167" s="103"/>
      <c r="H167" s="736" t="s">
        <v>163</v>
      </c>
      <c r="I167" s="737"/>
      <c r="J167" s="5">
        <f>SUM(J152:J165)</f>
        <v>0</v>
      </c>
      <c r="K167" s="103" t="s">
        <v>240</v>
      </c>
      <c r="L167" s="1" t="s">
        <v>152</v>
      </c>
    </row>
    <row r="168" spans="1:13" s="1" customFormat="1" ht="15" customHeight="1" x14ac:dyDescent="0.2">
      <c r="A168" s="98"/>
      <c r="B168" s="103"/>
      <c r="C168" s="103"/>
      <c r="D168" s="103"/>
      <c r="E168" s="103"/>
      <c r="F168" s="103"/>
      <c r="G168" s="103"/>
      <c r="H168" s="104"/>
      <c r="I168" s="104"/>
      <c r="J168" s="57"/>
      <c r="K168" s="103"/>
    </row>
    <row r="169" spans="1:13" s="1" customFormat="1" ht="15" customHeight="1" x14ac:dyDescent="0.2">
      <c r="A169" s="97" t="s">
        <v>241</v>
      </c>
      <c r="B169" s="98" t="s">
        <v>242</v>
      </c>
      <c r="C169" s="94"/>
      <c r="D169" s="94"/>
      <c r="E169" s="94"/>
      <c r="F169" s="108"/>
      <c r="G169" s="94"/>
      <c r="H169" s="95"/>
      <c r="I169" s="94"/>
      <c r="J169" s="108"/>
      <c r="K169" s="94"/>
      <c r="L169" s="14"/>
    </row>
    <row r="170" spans="1:13" s="1" customFormat="1" ht="15" customHeight="1" x14ac:dyDescent="0.2">
      <c r="A170" s="99"/>
      <c r="B170" s="94"/>
      <c r="C170" s="353"/>
      <c r="D170" s="94"/>
      <c r="E170" s="94"/>
      <c r="F170" s="108"/>
      <c r="G170" s="94"/>
      <c r="H170" s="95"/>
      <c r="I170" s="94"/>
      <c r="J170" s="108"/>
      <c r="K170" s="94"/>
      <c r="L170" s="14"/>
    </row>
    <row r="171" spans="1:13" s="1" customFormat="1" ht="15" customHeight="1" x14ac:dyDescent="0.2">
      <c r="A171" s="99"/>
      <c r="B171" s="354" t="s">
        <v>181</v>
      </c>
      <c r="C171" s="103"/>
      <c r="D171" s="355"/>
      <c r="E171" s="356" t="s">
        <v>182</v>
      </c>
      <c r="F171" s="330" t="s">
        <v>148</v>
      </c>
      <c r="G171" s="331"/>
      <c r="H171" s="346" t="s">
        <v>149</v>
      </c>
      <c r="I171" s="331"/>
      <c r="J171" s="330" t="s">
        <v>8</v>
      </c>
      <c r="K171" s="103"/>
      <c r="L171" s="14"/>
    </row>
    <row r="172" spans="1:13" s="1" customFormat="1" ht="15" customHeight="1" x14ac:dyDescent="0.2">
      <c r="A172" s="99"/>
      <c r="B172" s="147"/>
      <c r="C172" s="250"/>
      <c r="D172" s="347"/>
      <c r="E172" s="348"/>
      <c r="F172" s="109"/>
      <c r="G172" s="134"/>
      <c r="H172" s="101"/>
      <c r="I172" s="134"/>
      <c r="J172" s="110" t="s">
        <v>150</v>
      </c>
      <c r="K172" s="103"/>
      <c r="L172" s="14"/>
    </row>
    <row r="173" spans="1:13" ht="15" customHeight="1" x14ac:dyDescent="0.2">
      <c r="A173" s="99"/>
      <c r="B173" s="352">
        <v>1</v>
      </c>
      <c r="C173" s="351" t="s">
        <v>196</v>
      </c>
      <c r="D173" s="726"/>
      <c r="E173" s="727"/>
      <c r="F173" s="300"/>
      <c r="G173" s="301" t="s">
        <v>152</v>
      </c>
      <c r="H173" s="302">
        <v>0.14799999999999999</v>
      </c>
      <c r="I173" s="335" t="s">
        <v>153</v>
      </c>
      <c r="J173" s="304">
        <f>ROUND(F173*H173,0)</f>
        <v>0</v>
      </c>
      <c r="K173" s="103" t="s">
        <v>154</v>
      </c>
      <c r="M173" s="4"/>
    </row>
    <row r="174" spans="1:13" ht="15" customHeight="1" x14ac:dyDescent="0.2">
      <c r="A174" s="99"/>
      <c r="B174" s="352">
        <v>2</v>
      </c>
      <c r="C174" s="351" t="s">
        <v>197</v>
      </c>
      <c r="D174" s="726"/>
      <c r="E174" s="727"/>
      <c r="F174" s="300"/>
      <c r="G174" s="301" t="s">
        <v>152</v>
      </c>
      <c r="H174" s="302">
        <v>0.16400000000000001</v>
      </c>
      <c r="I174" s="335" t="s">
        <v>153</v>
      </c>
      <c r="J174" s="304">
        <f>ROUND(F174*H174,0)</f>
        <v>0</v>
      </c>
      <c r="K174" s="103" t="s">
        <v>189</v>
      </c>
      <c r="M174" s="4"/>
    </row>
    <row r="175" spans="1:13" ht="15" customHeight="1" x14ac:dyDescent="0.2">
      <c r="A175" s="99"/>
      <c r="B175" s="352">
        <v>3</v>
      </c>
      <c r="C175" s="351" t="s">
        <v>213</v>
      </c>
      <c r="D175" s="726"/>
      <c r="E175" s="727"/>
      <c r="F175" s="300"/>
      <c r="G175" s="301" t="s">
        <v>152</v>
      </c>
      <c r="H175" s="302">
        <v>0.18</v>
      </c>
      <c r="I175" s="335" t="s">
        <v>153</v>
      </c>
      <c r="J175" s="304">
        <f>ROUND(F175*H175,0)</f>
        <v>0</v>
      </c>
      <c r="K175" s="103" t="s">
        <v>214</v>
      </c>
      <c r="M175" s="4"/>
    </row>
    <row r="176" spans="1:13" ht="15" customHeight="1" thickBot="1" x14ac:dyDescent="0.25">
      <c r="A176" s="98"/>
      <c r="B176" s="352">
        <v>4</v>
      </c>
      <c r="C176" s="351" t="s">
        <v>215</v>
      </c>
      <c r="D176" s="726"/>
      <c r="E176" s="727"/>
      <c r="F176" s="300"/>
      <c r="G176" s="301" t="s">
        <v>152</v>
      </c>
      <c r="H176" s="302">
        <v>0.19500000000000001</v>
      </c>
      <c r="I176" s="335" t="s">
        <v>153</v>
      </c>
      <c r="J176" s="304">
        <f>ROUND(F176*H176,0)</f>
        <v>0</v>
      </c>
      <c r="K176" s="103" t="s">
        <v>198</v>
      </c>
      <c r="L176" s="1"/>
    </row>
    <row r="177" spans="1:13" ht="15" customHeight="1" x14ac:dyDescent="0.2">
      <c r="A177" s="98"/>
      <c r="B177" s="103"/>
      <c r="C177" s="104"/>
      <c r="D177" s="103"/>
      <c r="E177" s="103"/>
      <c r="F177" s="103"/>
      <c r="G177" s="104"/>
      <c r="H177" s="734" t="s">
        <v>243</v>
      </c>
      <c r="I177" s="735"/>
      <c r="J177" s="111"/>
      <c r="K177" s="103"/>
      <c r="L177" s="1"/>
    </row>
    <row r="178" spans="1:13" ht="15" customHeight="1" thickBot="1" x14ac:dyDescent="0.25">
      <c r="A178" s="98"/>
      <c r="B178" s="103"/>
      <c r="C178" s="103"/>
      <c r="D178" s="103"/>
      <c r="E178" s="103"/>
      <c r="F178" s="103"/>
      <c r="G178" s="103"/>
      <c r="H178" s="736" t="s">
        <v>163</v>
      </c>
      <c r="I178" s="737"/>
      <c r="J178" s="5">
        <f>SUM(J173:J176)</f>
        <v>0</v>
      </c>
      <c r="K178" s="112" t="s">
        <v>244</v>
      </c>
      <c r="L178" s="1" t="s">
        <v>152</v>
      </c>
    </row>
    <row r="179" spans="1:13" ht="15" customHeight="1" x14ac:dyDescent="0.2">
      <c r="A179" s="98"/>
      <c r="B179" s="103"/>
      <c r="C179" s="103"/>
      <c r="D179" s="103"/>
      <c r="E179" s="103"/>
      <c r="F179" s="103"/>
      <c r="G179" s="103"/>
      <c r="H179" s="104"/>
      <c r="I179" s="104"/>
      <c r="J179" s="57"/>
      <c r="K179" s="103"/>
      <c r="L179" s="1"/>
    </row>
    <row r="180" spans="1:13" s="1" customFormat="1" ht="15" customHeight="1" x14ac:dyDescent="0.2">
      <c r="A180" s="97" t="s">
        <v>245</v>
      </c>
      <c r="B180" s="98" t="s">
        <v>246</v>
      </c>
      <c r="C180" s="94"/>
      <c r="D180" s="94"/>
      <c r="E180" s="94"/>
      <c r="F180" s="108"/>
      <c r="G180" s="94"/>
      <c r="H180" s="95"/>
      <c r="I180" s="94"/>
      <c r="J180" s="108"/>
      <c r="K180" s="94"/>
      <c r="L180" s="14"/>
    </row>
    <row r="181" spans="1:13" s="1" customFormat="1" ht="15" customHeight="1" x14ac:dyDescent="0.2">
      <c r="A181" s="99"/>
      <c r="B181" s="94"/>
      <c r="C181" s="353"/>
      <c r="D181" s="94"/>
      <c r="E181" s="94"/>
      <c r="F181" s="108"/>
      <c r="G181" s="94"/>
      <c r="H181" s="95"/>
      <c r="I181" s="94"/>
      <c r="J181" s="108"/>
      <c r="K181" s="94"/>
      <c r="L181" s="14"/>
    </row>
    <row r="182" spans="1:13" s="1" customFormat="1" ht="15" customHeight="1" x14ac:dyDescent="0.2">
      <c r="A182" s="99"/>
      <c r="B182" s="354" t="s">
        <v>181</v>
      </c>
      <c r="C182" s="103"/>
      <c r="D182" s="355"/>
      <c r="E182" s="356" t="s">
        <v>182</v>
      </c>
      <c r="F182" s="330" t="s">
        <v>148</v>
      </c>
      <c r="G182" s="331"/>
      <c r="H182" s="346" t="s">
        <v>149</v>
      </c>
      <c r="I182" s="331"/>
      <c r="J182" s="330" t="s">
        <v>8</v>
      </c>
      <c r="K182" s="103"/>
      <c r="L182" s="14"/>
    </row>
    <row r="183" spans="1:13" s="1" customFormat="1" ht="15" customHeight="1" x14ac:dyDescent="0.2">
      <c r="A183" s="99"/>
      <c r="B183" s="147"/>
      <c r="C183" s="250"/>
      <c r="D183" s="347"/>
      <c r="E183" s="348"/>
      <c r="F183" s="109"/>
      <c r="G183" s="134"/>
      <c r="H183" s="101"/>
      <c r="I183" s="134"/>
      <c r="J183" s="110" t="s">
        <v>150</v>
      </c>
      <c r="K183" s="103"/>
      <c r="L183" s="14"/>
    </row>
    <row r="184" spans="1:13" ht="15" customHeight="1" x14ac:dyDescent="0.2">
      <c r="A184" s="99"/>
      <c r="B184" s="352">
        <v>1</v>
      </c>
      <c r="C184" s="351" t="s">
        <v>196</v>
      </c>
      <c r="D184" s="726"/>
      <c r="E184" s="727"/>
      <c r="F184" s="300"/>
      <c r="G184" s="301" t="s">
        <v>152</v>
      </c>
      <c r="H184" s="302">
        <v>0.14799999999999999</v>
      </c>
      <c r="I184" s="335" t="s">
        <v>153</v>
      </c>
      <c r="J184" s="304">
        <f>ROUND(F184*H184,0)</f>
        <v>0</v>
      </c>
      <c r="K184" s="103" t="s">
        <v>154</v>
      </c>
      <c r="M184" s="4"/>
    </row>
    <row r="185" spans="1:13" ht="15" customHeight="1" x14ac:dyDescent="0.2">
      <c r="A185" s="99"/>
      <c r="B185" s="352">
        <v>2</v>
      </c>
      <c r="C185" s="351" t="s">
        <v>197</v>
      </c>
      <c r="D185" s="726"/>
      <c r="E185" s="727"/>
      <c r="F185" s="300"/>
      <c r="G185" s="301" t="s">
        <v>152</v>
      </c>
      <c r="H185" s="302">
        <v>0.16400000000000001</v>
      </c>
      <c r="I185" s="335" t="s">
        <v>153</v>
      </c>
      <c r="J185" s="304">
        <f>ROUND(F185*H185,0)</f>
        <v>0</v>
      </c>
      <c r="K185" s="103" t="s">
        <v>189</v>
      </c>
      <c r="M185" s="4"/>
    </row>
    <row r="186" spans="1:13" ht="15" customHeight="1" x14ac:dyDescent="0.2">
      <c r="A186" s="99"/>
      <c r="B186" s="352">
        <v>3</v>
      </c>
      <c r="C186" s="351" t="s">
        <v>213</v>
      </c>
      <c r="D186" s="726"/>
      <c r="E186" s="727"/>
      <c r="F186" s="300"/>
      <c r="G186" s="301" t="s">
        <v>152</v>
      </c>
      <c r="H186" s="302">
        <v>0.18</v>
      </c>
      <c r="I186" s="335" t="s">
        <v>153</v>
      </c>
      <c r="J186" s="304">
        <f>ROUND(F186*H186,0)</f>
        <v>0</v>
      </c>
      <c r="K186" s="103" t="s">
        <v>214</v>
      </c>
      <c r="M186" s="4"/>
    </row>
    <row r="187" spans="1:13" ht="15" customHeight="1" thickBot="1" x14ac:dyDescent="0.25">
      <c r="A187" s="98"/>
      <c r="B187" s="352">
        <v>4</v>
      </c>
      <c r="C187" s="351" t="s">
        <v>215</v>
      </c>
      <c r="D187" s="726"/>
      <c r="E187" s="727"/>
      <c r="F187" s="300"/>
      <c r="G187" s="301" t="s">
        <v>152</v>
      </c>
      <c r="H187" s="302">
        <v>0.19500000000000001</v>
      </c>
      <c r="I187" s="335" t="s">
        <v>153</v>
      </c>
      <c r="J187" s="304">
        <f>ROUND(F187*H187,0)</f>
        <v>0</v>
      </c>
      <c r="K187" s="103" t="s">
        <v>198</v>
      </c>
      <c r="L187" s="1"/>
    </row>
    <row r="188" spans="1:13" ht="15" customHeight="1" x14ac:dyDescent="0.2">
      <c r="A188" s="98"/>
      <c r="B188" s="103"/>
      <c r="C188" s="104"/>
      <c r="D188" s="103"/>
      <c r="E188" s="103"/>
      <c r="F188" s="103"/>
      <c r="G188" s="104"/>
      <c r="H188" s="734" t="s">
        <v>243</v>
      </c>
      <c r="I188" s="735"/>
      <c r="J188" s="111"/>
      <c r="K188" s="103"/>
      <c r="L188" s="1"/>
    </row>
    <row r="189" spans="1:13" ht="15" customHeight="1" thickBot="1" x14ac:dyDescent="0.25">
      <c r="A189" s="98"/>
      <c r="B189" s="103"/>
      <c r="C189" s="103"/>
      <c r="D189" s="103"/>
      <c r="E189" s="103"/>
      <c r="F189" s="103"/>
      <c r="G189" s="103"/>
      <c r="H189" s="736" t="s">
        <v>163</v>
      </c>
      <c r="I189" s="737"/>
      <c r="J189" s="5">
        <f>SUM(J184:J187)</f>
        <v>0</v>
      </c>
      <c r="K189" s="103" t="s">
        <v>247</v>
      </c>
      <c r="L189" s="1" t="s">
        <v>152</v>
      </c>
    </row>
    <row r="190" spans="1:13" ht="15" customHeight="1" x14ac:dyDescent="0.2">
      <c r="A190" s="98"/>
      <c r="B190" s="103"/>
      <c r="C190" s="103"/>
      <c r="D190" s="103"/>
      <c r="E190" s="103"/>
      <c r="F190" s="103"/>
      <c r="G190" s="103"/>
      <c r="H190" s="104"/>
      <c r="I190" s="104"/>
      <c r="J190" s="57"/>
      <c r="K190" s="103"/>
      <c r="L190" s="1"/>
    </row>
    <row r="191" spans="1:13" s="1" customFormat="1" ht="15" customHeight="1" x14ac:dyDescent="0.2">
      <c r="A191" s="97" t="s">
        <v>248</v>
      </c>
      <c r="B191" s="98" t="s">
        <v>249</v>
      </c>
      <c r="C191" s="94"/>
      <c r="D191" s="94"/>
      <c r="E191" s="94"/>
      <c r="F191" s="108"/>
      <c r="G191" s="94"/>
      <c r="H191" s="95"/>
      <c r="I191" s="94"/>
      <c r="J191" s="108"/>
      <c r="K191" s="94"/>
      <c r="L191" s="14"/>
    </row>
    <row r="192" spans="1:13" s="1" customFormat="1" ht="15" customHeight="1" x14ac:dyDescent="0.2">
      <c r="A192" s="99"/>
      <c r="B192" s="94"/>
      <c r="C192" s="353"/>
      <c r="D192" s="94"/>
      <c r="E192" s="94"/>
      <c r="F192" s="108"/>
      <c r="G192" s="94"/>
      <c r="H192" s="95"/>
      <c r="I192" s="94"/>
      <c r="J192" s="108"/>
      <c r="K192" s="94"/>
      <c r="L192" s="14"/>
    </row>
    <row r="193" spans="1:13" s="1" customFormat="1" ht="15" customHeight="1" x14ac:dyDescent="0.2">
      <c r="A193" s="99"/>
      <c r="B193" s="354" t="s">
        <v>181</v>
      </c>
      <c r="C193" s="103"/>
      <c r="D193" s="355"/>
      <c r="E193" s="356" t="s">
        <v>182</v>
      </c>
      <c r="F193" s="330" t="s">
        <v>148</v>
      </c>
      <c r="G193" s="331"/>
      <c r="H193" s="346" t="s">
        <v>149</v>
      </c>
      <c r="I193" s="331"/>
      <c r="J193" s="330" t="s">
        <v>8</v>
      </c>
      <c r="K193" s="103"/>
      <c r="L193" s="14"/>
    </row>
    <row r="194" spans="1:13" s="1" customFormat="1" ht="15" customHeight="1" x14ac:dyDescent="0.2">
      <c r="A194" s="99"/>
      <c r="B194" s="147"/>
      <c r="C194" s="250"/>
      <c r="D194" s="347"/>
      <c r="E194" s="348"/>
      <c r="F194" s="109"/>
      <c r="G194" s="134"/>
      <c r="H194" s="101"/>
      <c r="I194" s="134"/>
      <c r="J194" s="110" t="s">
        <v>150</v>
      </c>
      <c r="K194" s="103"/>
      <c r="L194" s="14"/>
    </row>
    <row r="195" spans="1:13" ht="15" customHeight="1" x14ac:dyDescent="0.2">
      <c r="A195" s="99"/>
      <c r="B195" s="352">
        <v>1</v>
      </c>
      <c r="C195" s="351" t="s">
        <v>196</v>
      </c>
      <c r="D195" s="726"/>
      <c r="E195" s="727"/>
      <c r="F195" s="300"/>
      <c r="G195" s="301" t="s">
        <v>152</v>
      </c>
      <c r="H195" s="302">
        <v>0.39400000000000002</v>
      </c>
      <c r="I195" s="335" t="s">
        <v>153</v>
      </c>
      <c r="J195" s="304">
        <f t="shared" ref="J195:J200" si="10">ROUND(F195*H195,0)</f>
        <v>0</v>
      </c>
      <c r="K195" s="103" t="s">
        <v>154</v>
      </c>
      <c r="M195" s="88"/>
    </row>
    <row r="196" spans="1:13" ht="15" customHeight="1" x14ac:dyDescent="0.2">
      <c r="A196" s="99"/>
      <c r="B196" s="352">
        <v>2</v>
      </c>
      <c r="C196" s="351" t="s">
        <v>197</v>
      </c>
      <c r="D196" s="726"/>
      <c r="E196" s="727"/>
      <c r="F196" s="300"/>
      <c r="G196" s="301" t="s">
        <v>152</v>
      </c>
      <c r="H196" s="302">
        <v>0.436</v>
      </c>
      <c r="I196" s="335" t="s">
        <v>153</v>
      </c>
      <c r="J196" s="304">
        <f t="shared" si="10"/>
        <v>0</v>
      </c>
      <c r="K196" s="103" t="s">
        <v>189</v>
      </c>
      <c r="M196" s="88"/>
    </row>
    <row r="197" spans="1:13" ht="15" customHeight="1" x14ac:dyDescent="0.2">
      <c r="A197" s="99"/>
      <c r="B197" s="352">
        <v>3</v>
      </c>
      <c r="C197" s="351" t="s">
        <v>213</v>
      </c>
      <c r="D197" s="726"/>
      <c r="E197" s="727"/>
      <c r="F197" s="300"/>
      <c r="G197" s="301" t="s">
        <v>152</v>
      </c>
      <c r="H197" s="302">
        <v>0.48</v>
      </c>
      <c r="I197" s="335" t="s">
        <v>153</v>
      </c>
      <c r="J197" s="304">
        <f t="shared" si="10"/>
        <v>0</v>
      </c>
      <c r="K197" s="103" t="s">
        <v>214</v>
      </c>
      <c r="M197" s="88"/>
    </row>
    <row r="198" spans="1:13" ht="15" customHeight="1" x14ac:dyDescent="0.2">
      <c r="A198" s="98"/>
      <c r="B198" s="352">
        <v>4</v>
      </c>
      <c r="C198" s="351" t="s">
        <v>215</v>
      </c>
      <c r="D198" s="726"/>
      <c r="E198" s="727"/>
      <c r="F198" s="300"/>
      <c r="G198" s="301" t="s">
        <v>152</v>
      </c>
      <c r="H198" s="302">
        <v>0.51900000000000002</v>
      </c>
      <c r="I198" s="335" t="s">
        <v>153</v>
      </c>
      <c r="J198" s="304">
        <f t="shared" si="10"/>
        <v>0</v>
      </c>
      <c r="K198" s="103" t="s">
        <v>198</v>
      </c>
      <c r="L198" s="1"/>
      <c r="M198" s="88"/>
    </row>
    <row r="199" spans="1:13" ht="15" customHeight="1" x14ac:dyDescent="0.2">
      <c r="A199" s="98"/>
      <c r="B199" s="352">
        <v>5</v>
      </c>
      <c r="C199" s="351" t="s">
        <v>216</v>
      </c>
      <c r="D199" s="726"/>
      <c r="E199" s="727"/>
      <c r="F199" s="300"/>
      <c r="G199" s="301" t="s">
        <v>152</v>
      </c>
      <c r="H199" s="302">
        <v>0.55800000000000005</v>
      </c>
      <c r="I199" s="335" t="s">
        <v>153</v>
      </c>
      <c r="J199" s="304">
        <f t="shared" si="10"/>
        <v>0</v>
      </c>
      <c r="K199" s="103" t="s">
        <v>217</v>
      </c>
      <c r="L199" s="1"/>
      <c r="M199" s="88"/>
    </row>
    <row r="200" spans="1:13" ht="15" customHeight="1" x14ac:dyDescent="0.2">
      <c r="A200" s="98"/>
      <c r="B200" s="352">
        <v>6</v>
      </c>
      <c r="C200" s="351" t="s">
        <v>218</v>
      </c>
      <c r="D200" s="726"/>
      <c r="E200" s="727"/>
      <c r="F200" s="300"/>
      <c r="G200" s="301" t="s">
        <v>152</v>
      </c>
      <c r="H200" s="302">
        <v>0.60199999999999998</v>
      </c>
      <c r="I200" s="335" t="s">
        <v>153</v>
      </c>
      <c r="J200" s="304">
        <f t="shared" si="10"/>
        <v>0</v>
      </c>
      <c r="K200" s="103" t="s">
        <v>219</v>
      </c>
      <c r="L200" s="1"/>
      <c r="M200" s="88"/>
    </row>
    <row r="201" spans="1:13" ht="15" customHeight="1" x14ac:dyDescent="0.2">
      <c r="A201" s="98"/>
      <c r="B201" s="352">
        <v>7</v>
      </c>
      <c r="C201" s="351" t="s">
        <v>220</v>
      </c>
      <c r="D201" s="726"/>
      <c r="E201" s="727"/>
      <c r="F201" s="300"/>
      <c r="G201" s="301" t="s">
        <v>152</v>
      </c>
      <c r="H201" s="302">
        <v>0.64100000000000001</v>
      </c>
      <c r="I201" s="335" t="s">
        <v>153</v>
      </c>
      <c r="J201" s="304">
        <f t="shared" ref="J201:J202" si="11">ROUND(F201*H201,0)</f>
        <v>0</v>
      </c>
      <c r="K201" s="103" t="s">
        <v>221</v>
      </c>
      <c r="L201" s="1"/>
      <c r="M201" s="88"/>
    </row>
    <row r="202" spans="1:13" ht="15" customHeight="1" x14ac:dyDescent="0.2">
      <c r="A202" s="98"/>
      <c r="B202" s="352">
        <v>8</v>
      </c>
      <c r="C202" s="351" t="s">
        <v>222</v>
      </c>
      <c r="D202" s="726"/>
      <c r="E202" s="727"/>
      <c r="F202" s="300"/>
      <c r="G202" s="301" t="s">
        <v>152</v>
      </c>
      <c r="H202" s="302">
        <v>0.68</v>
      </c>
      <c r="I202" s="335" t="s">
        <v>153</v>
      </c>
      <c r="J202" s="304">
        <f t="shared" si="11"/>
        <v>0</v>
      </c>
      <c r="K202" s="103" t="s">
        <v>223</v>
      </c>
      <c r="L202" s="1"/>
      <c r="M202" s="88"/>
    </row>
    <row r="203" spans="1:13" ht="15" customHeight="1" x14ac:dyDescent="0.2">
      <c r="A203" s="98"/>
      <c r="B203" s="352">
        <v>9</v>
      </c>
      <c r="C203" s="351" t="s">
        <v>237</v>
      </c>
      <c r="D203" s="726"/>
      <c r="E203" s="727"/>
      <c r="F203" s="300"/>
      <c r="G203" s="301" t="s">
        <v>152</v>
      </c>
      <c r="H203" s="302">
        <v>0.72</v>
      </c>
      <c r="I203" s="335" t="s">
        <v>153</v>
      </c>
      <c r="J203" s="304">
        <f t="shared" ref="J203" si="12">ROUND(F203*H203,0)</f>
        <v>0</v>
      </c>
      <c r="K203" s="103" t="s">
        <v>250</v>
      </c>
      <c r="L203" s="1"/>
      <c r="M203" s="88"/>
    </row>
    <row r="204" spans="1:13" ht="15" customHeight="1" x14ac:dyDescent="0.2">
      <c r="A204" s="98"/>
      <c r="B204" s="352">
        <v>10</v>
      </c>
      <c r="C204" s="351" t="s">
        <v>226</v>
      </c>
      <c r="D204" s="726"/>
      <c r="E204" s="727"/>
      <c r="F204" s="300"/>
      <c r="G204" s="301" t="s">
        <v>152</v>
      </c>
      <c r="H204" s="302">
        <v>0.76100000000000001</v>
      </c>
      <c r="I204" s="335" t="s">
        <v>153</v>
      </c>
      <c r="J204" s="304">
        <f>ROUND(F204*H204,0)</f>
        <v>0</v>
      </c>
      <c r="K204" s="103" t="s">
        <v>227</v>
      </c>
      <c r="L204" s="1"/>
      <c r="M204" s="88"/>
    </row>
    <row r="205" spans="1:13" ht="15" customHeight="1" x14ac:dyDescent="0.2">
      <c r="A205" s="98"/>
      <c r="B205" s="352">
        <v>11</v>
      </c>
      <c r="C205" s="351" t="s">
        <v>228</v>
      </c>
      <c r="D205" s="726"/>
      <c r="E205" s="727"/>
      <c r="F205" s="300"/>
      <c r="G205" s="301" t="s">
        <v>152</v>
      </c>
      <c r="H205" s="302">
        <v>0.8</v>
      </c>
      <c r="I205" s="335" t="s">
        <v>153</v>
      </c>
      <c r="J205" s="304">
        <f>ROUND(F205*H205,0)</f>
        <v>0</v>
      </c>
      <c r="K205" s="103" t="s">
        <v>251</v>
      </c>
      <c r="L205" s="1"/>
      <c r="M205" s="88"/>
    </row>
    <row r="206" spans="1:13" ht="15" customHeight="1" x14ac:dyDescent="0.2">
      <c r="A206" s="98"/>
      <c r="B206" s="352">
        <v>12</v>
      </c>
      <c r="C206" s="351" t="s">
        <v>230</v>
      </c>
      <c r="D206" s="726"/>
      <c r="E206" s="727"/>
      <c r="F206" s="300"/>
      <c r="G206" s="301" t="s">
        <v>152</v>
      </c>
      <c r="H206" s="302">
        <v>0.8</v>
      </c>
      <c r="I206" s="335" t="s">
        <v>153</v>
      </c>
      <c r="J206" s="304">
        <f>ROUND(F206*H206,0)</f>
        <v>0</v>
      </c>
      <c r="K206" s="103" t="s">
        <v>275</v>
      </c>
      <c r="L206" s="1"/>
      <c r="M206" s="88"/>
    </row>
    <row r="207" spans="1:13" ht="15" customHeight="1" x14ac:dyDescent="0.2">
      <c r="A207" s="98"/>
      <c r="B207" s="555">
        <v>13</v>
      </c>
      <c r="C207" s="556" t="s">
        <v>232</v>
      </c>
      <c r="D207" s="553"/>
      <c r="E207" s="554"/>
      <c r="F207" s="557"/>
      <c r="G207" s="301" t="s">
        <v>152</v>
      </c>
      <c r="H207" s="558">
        <v>0.8</v>
      </c>
      <c r="I207" s="335" t="s">
        <v>153</v>
      </c>
      <c r="J207" s="559">
        <f>ROUND(F207*H207,0)</f>
        <v>0</v>
      </c>
      <c r="K207" s="103" t="s">
        <v>277</v>
      </c>
      <c r="L207" s="1"/>
      <c r="M207" s="88"/>
    </row>
    <row r="208" spans="1:13" ht="15" customHeight="1" thickBot="1" x14ac:dyDescent="0.25">
      <c r="A208" s="98"/>
      <c r="B208" s="352">
        <v>14</v>
      </c>
      <c r="C208" s="351" t="s">
        <v>1136</v>
      </c>
      <c r="D208" s="726"/>
      <c r="E208" s="727"/>
      <c r="F208" s="300"/>
      <c r="G208" s="301" t="s">
        <v>152</v>
      </c>
      <c r="H208" s="302">
        <v>0.8</v>
      </c>
      <c r="I208" s="335" t="s">
        <v>153</v>
      </c>
      <c r="J208" s="304">
        <f>ROUND(F208*H208,0)</f>
        <v>0</v>
      </c>
      <c r="K208" s="103" t="s">
        <v>280</v>
      </c>
      <c r="L208" s="1"/>
      <c r="M208" s="88"/>
    </row>
    <row r="209" spans="1:12" s="1" customFormat="1" ht="15" customHeight="1" x14ac:dyDescent="0.2">
      <c r="A209" s="98"/>
      <c r="B209" s="103"/>
      <c r="C209" s="104"/>
      <c r="D209" s="103"/>
      <c r="E209" s="103"/>
      <c r="F209" s="103"/>
      <c r="G209" s="104"/>
      <c r="H209" s="734" t="s">
        <v>1234</v>
      </c>
      <c r="I209" s="735"/>
      <c r="J209" s="111"/>
      <c r="K209" s="103"/>
    </row>
    <row r="210" spans="1:12" s="1" customFormat="1" ht="15" customHeight="1" thickBot="1" x14ac:dyDescent="0.25">
      <c r="A210" s="98"/>
      <c r="B210" s="103"/>
      <c r="C210" s="103"/>
      <c r="D210" s="103"/>
      <c r="E210" s="103"/>
      <c r="F210" s="103"/>
      <c r="G210" s="103"/>
      <c r="H210" s="736" t="s">
        <v>163</v>
      </c>
      <c r="I210" s="737"/>
      <c r="J210" s="5">
        <f>SUM(J195:J208)</f>
        <v>0</v>
      </c>
      <c r="K210" s="103" t="s">
        <v>252</v>
      </c>
      <c r="L210" s="1" t="s">
        <v>152</v>
      </c>
    </row>
    <row r="211" spans="1:12" s="1" customFormat="1" ht="15" customHeight="1" x14ac:dyDescent="0.2">
      <c r="A211" s="98"/>
      <c r="B211" s="103"/>
      <c r="C211" s="103"/>
      <c r="D211" s="103"/>
      <c r="E211" s="103"/>
      <c r="F211" s="103"/>
      <c r="G211" s="103"/>
      <c r="H211" s="104"/>
      <c r="I211" s="104"/>
      <c r="J211" s="57"/>
      <c r="K211" s="103"/>
    </row>
    <row r="212" spans="1:12" s="1" customFormat="1" ht="15" customHeight="1" x14ac:dyDescent="0.2">
      <c r="A212" s="97" t="s">
        <v>253</v>
      </c>
      <c r="B212" s="98" t="s">
        <v>254</v>
      </c>
      <c r="C212" s="94"/>
      <c r="D212" s="94"/>
      <c r="E212" s="94"/>
      <c r="F212" s="108"/>
      <c r="G212" s="94"/>
      <c r="H212" s="95"/>
      <c r="I212" s="94"/>
      <c r="J212" s="108"/>
      <c r="K212" s="94"/>
      <c r="L212" s="14"/>
    </row>
    <row r="213" spans="1:12" s="1" customFormat="1" ht="15" customHeight="1" x14ac:dyDescent="0.2">
      <c r="A213" s="99"/>
      <c r="B213" s="353"/>
      <c r="C213" s="353"/>
      <c r="D213" s="353"/>
      <c r="E213" s="353"/>
      <c r="F213" s="108"/>
      <c r="G213" s="94"/>
      <c r="H213" s="95"/>
      <c r="I213" s="94"/>
      <c r="J213" s="108"/>
      <c r="K213" s="94"/>
      <c r="L213" s="14"/>
    </row>
    <row r="214" spans="1:12" s="1" customFormat="1" ht="15" customHeight="1" x14ac:dyDescent="0.2">
      <c r="A214" s="99"/>
      <c r="B214" s="354" t="s">
        <v>255</v>
      </c>
      <c r="C214" s="350"/>
      <c r="D214" s="292" t="s">
        <v>256</v>
      </c>
      <c r="E214" s="103"/>
      <c r="F214" s="330" t="s">
        <v>148</v>
      </c>
      <c r="G214" s="331"/>
      <c r="H214" s="346" t="s">
        <v>149</v>
      </c>
      <c r="I214" s="331"/>
      <c r="J214" s="330" t="s">
        <v>8</v>
      </c>
      <c r="K214" s="103"/>
      <c r="L214" s="14"/>
    </row>
    <row r="215" spans="1:12" ht="15" customHeight="1" x14ac:dyDescent="0.2">
      <c r="A215" s="99"/>
      <c r="B215" s="147"/>
      <c r="C215" s="250"/>
      <c r="D215" s="347"/>
      <c r="E215" s="348"/>
      <c r="F215" s="109"/>
      <c r="G215" s="134"/>
      <c r="H215" s="101"/>
      <c r="I215" s="134"/>
      <c r="J215" s="110" t="s">
        <v>150</v>
      </c>
      <c r="K215" s="103"/>
    </row>
    <row r="216" spans="1:12" ht="15" customHeight="1" x14ac:dyDescent="0.2">
      <c r="A216" s="98"/>
      <c r="B216" s="352">
        <v>1</v>
      </c>
      <c r="C216" s="351" t="s">
        <v>215</v>
      </c>
      <c r="D216" s="726"/>
      <c r="E216" s="727"/>
      <c r="F216" s="300"/>
      <c r="G216" s="301" t="s">
        <v>152</v>
      </c>
      <c r="H216" s="302">
        <v>0.32400000000000001</v>
      </c>
      <c r="I216" s="303" t="s">
        <v>153</v>
      </c>
      <c r="J216" s="304">
        <f t="shared" ref="J216:J220" si="13">ROUND(F216*H216,0)</f>
        <v>0</v>
      </c>
      <c r="K216" s="103" t="s">
        <v>183</v>
      </c>
      <c r="L216" s="1"/>
    </row>
    <row r="217" spans="1:12" ht="15" customHeight="1" x14ac:dyDescent="0.2">
      <c r="A217" s="98"/>
      <c r="B217" s="352">
        <v>2</v>
      </c>
      <c r="C217" s="351" t="s">
        <v>216</v>
      </c>
      <c r="D217" s="726"/>
      <c r="E217" s="727"/>
      <c r="F217" s="300"/>
      <c r="G217" s="301" t="s">
        <v>152</v>
      </c>
      <c r="H217" s="302">
        <v>0.34899999999999998</v>
      </c>
      <c r="I217" s="303" t="s">
        <v>153</v>
      </c>
      <c r="J217" s="304">
        <f t="shared" si="13"/>
        <v>0</v>
      </c>
      <c r="K217" s="103" t="s">
        <v>184</v>
      </c>
      <c r="L217" s="1"/>
    </row>
    <row r="218" spans="1:12" ht="15" customHeight="1" x14ac:dyDescent="0.2">
      <c r="A218" s="98"/>
      <c r="B218" s="352">
        <v>3</v>
      </c>
      <c r="C218" s="351" t="s">
        <v>218</v>
      </c>
      <c r="D218" s="726"/>
      <c r="E218" s="727"/>
      <c r="F218" s="300"/>
      <c r="G218" s="301" t="s">
        <v>152</v>
      </c>
      <c r="H218" s="302">
        <v>0.376</v>
      </c>
      <c r="I218" s="303" t="s">
        <v>153</v>
      </c>
      <c r="J218" s="304">
        <f t="shared" si="13"/>
        <v>0</v>
      </c>
      <c r="K218" s="103" t="s">
        <v>257</v>
      </c>
      <c r="L218" s="1"/>
    </row>
    <row r="219" spans="1:12" s="1" customFormat="1" ht="15" customHeight="1" x14ac:dyDescent="0.2">
      <c r="A219" s="98"/>
      <c r="B219" s="352">
        <v>4</v>
      </c>
      <c r="C219" s="351" t="s">
        <v>220</v>
      </c>
      <c r="D219" s="726"/>
      <c r="E219" s="727"/>
      <c r="F219" s="300"/>
      <c r="G219" s="301" t="s">
        <v>152</v>
      </c>
      <c r="H219" s="302">
        <v>0.40100000000000002</v>
      </c>
      <c r="I219" s="303" t="s">
        <v>153</v>
      </c>
      <c r="J219" s="304">
        <f t="shared" si="13"/>
        <v>0</v>
      </c>
      <c r="K219" s="103" t="s">
        <v>258</v>
      </c>
    </row>
    <row r="220" spans="1:12" s="1" customFormat="1" ht="15" customHeight="1" x14ac:dyDescent="0.2">
      <c r="A220" s="98"/>
      <c r="B220" s="352">
        <v>5</v>
      </c>
      <c r="C220" s="351" t="s">
        <v>222</v>
      </c>
      <c r="D220" s="726"/>
      <c r="E220" s="727"/>
      <c r="F220" s="300"/>
      <c r="G220" s="301" t="s">
        <v>152</v>
      </c>
      <c r="H220" s="302">
        <v>0.42499999999999999</v>
      </c>
      <c r="I220" s="303" t="s">
        <v>153</v>
      </c>
      <c r="J220" s="304">
        <f t="shared" si="13"/>
        <v>0</v>
      </c>
      <c r="K220" s="103" t="s">
        <v>259</v>
      </c>
    </row>
    <row r="221" spans="1:12" s="1" customFormat="1" ht="15" customHeight="1" x14ac:dyDescent="0.2">
      <c r="A221" s="98"/>
      <c r="B221" s="352">
        <v>6</v>
      </c>
      <c r="C221" s="351" t="s">
        <v>237</v>
      </c>
      <c r="D221" s="726"/>
      <c r="E221" s="727"/>
      <c r="F221" s="300"/>
      <c r="G221" s="301" t="s">
        <v>152</v>
      </c>
      <c r="H221" s="302">
        <v>0.45</v>
      </c>
      <c r="I221" s="303" t="s">
        <v>153</v>
      </c>
      <c r="J221" s="304">
        <f t="shared" ref="J221:J222" si="14">ROUND(F221*H221,0)</f>
        <v>0</v>
      </c>
      <c r="K221" s="103" t="s">
        <v>260</v>
      </c>
    </row>
    <row r="222" spans="1:12" s="1" customFormat="1" ht="15" customHeight="1" x14ac:dyDescent="0.2">
      <c r="A222" s="98"/>
      <c r="B222" s="352">
        <v>7</v>
      </c>
      <c r="C222" s="351" t="s">
        <v>226</v>
      </c>
      <c r="D222" s="726"/>
      <c r="E222" s="727"/>
      <c r="F222" s="300"/>
      <c r="G222" s="301" t="s">
        <v>152</v>
      </c>
      <c r="H222" s="302">
        <v>0.47499999999999998</v>
      </c>
      <c r="I222" s="303" t="s">
        <v>153</v>
      </c>
      <c r="J222" s="304">
        <f t="shared" si="14"/>
        <v>0</v>
      </c>
      <c r="K222" s="103" t="s">
        <v>261</v>
      </c>
    </row>
    <row r="223" spans="1:12" s="1" customFormat="1" ht="15" customHeight="1" x14ac:dyDescent="0.2">
      <c r="A223" s="98"/>
      <c r="B223" s="352">
        <v>8</v>
      </c>
      <c r="C223" s="351" t="s">
        <v>228</v>
      </c>
      <c r="D223" s="726"/>
      <c r="E223" s="727"/>
      <c r="F223" s="300"/>
      <c r="G223" s="301" t="s">
        <v>152</v>
      </c>
      <c r="H223" s="302">
        <v>0.5</v>
      </c>
      <c r="I223" s="303" t="s">
        <v>153</v>
      </c>
      <c r="J223" s="304">
        <f>ROUND(F223*H223,0)</f>
        <v>0</v>
      </c>
      <c r="K223" s="103" t="s">
        <v>223</v>
      </c>
    </row>
    <row r="224" spans="1:12" s="1" customFormat="1" ht="15" customHeight="1" x14ac:dyDescent="0.2">
      <c r="A224" s="98"/>
      <c r="B224" s="352">
        <v>9</v>
      </c>
      <c r="C224" s="351" t="s">
        <v>230</v>
      </c>
      <c r="D224" s="726"/>
      <c r="E224" s="727"/>
      <c r="F224" s="300"/>
      <c r="G224" s="301" t="s">
        <v>152</v>
      </c>
      <c r="H224" s="302">
        <v>0.5</v>
      </c>
      <c r="I224" s="303" t="s">
        <v>153</v>
      </c>
      <c r="J224" s="304">
        <f t="shared" ref="J224:J225" si="15">ROUND(F224*H224,0)</f>
        <v>0</v>
      </c>
      <c r="K224" s="103" t="s">
        <v>250</v>
      </c>
    </row>
    <row r="225" spans="1:12" s="1" customFormat="1" ht="15" customHeight="1" x14ac:dyDescent="0.2">
      <c r="A225" s="98"/>
      <c r="B225" s="352">
        <v>10</v>
      </c>
      <c r="C225" s="351" t="s">
        <v>232</v>
      </c>
      <c r="D225" s="726"/>
      <c r="E225" s="727"/>
      <c r="F225" s="557"/>
      <c r="G225" s="301" t="s">
        <v>152</v>
      </c>
      <c r="H225" s="558">
        <v>0.5</v>
      </c>
      <c r="I225" s="303" t="s">
        <v>153</v>
      </c>
      <c r="J225" s="304">
        <f t="shared" si="15"/>
        <v>0</v>
      </c>
      <c r="K225" s="103" t="s">
        <v>227</v>
      </c>
    </row>
    <row r="226" spans="1:12" s="1" customFormat="1" ht="15" customHeight="1" thickBot="1" x14ac:dyDescent="0.25">
      <c r="A226" s="98"/>
      <c r="B226" s="352">
        <v>11</v>
      </c>
      <c r="C226" s="351" t="s">
        <v>1136</v>
      </c>
      <c r="D226" s="726"/>
      <c r="E226" s="727"/>
      <c r="F226" s="300"/>
      <c r="G226" s="301" t="s">
        <v>152</v>
      </c>
      <c r="H226" s="302">
        <v>0.5</v>
      </c>
      <c r="I226" s="335" t="s">
        <v>153</v>
      </c>
      <c r="J226" s="304">
        <f>ROUND(F226*H226,0)</f>
        <v>0</v>
      </c>
      <c r="K226" s="103" t="s">
        <v>251</v>
      </c>
    </row>
    <row r="227" spans="1:12" s="1" customFormat="1" ht="15" customHeight="1" x14ac:dyDescent="0.2">
      <c r="A227" s="98"/>
      <c r="B227" s="103"/>
      <c r="C227" s="104"/>
      <c r="D227" s="103"/>
      <c r="E227" s="103"/>
      <c r="F227" s="57"/>
      <c r="G227" s="104"/>
      <c r="H227" s="734" t="s">
        <v>1235</v>
      </c>
      <c r="I227" s="735"/>
      <c r="J227" s="111"/>
      <c r="K227" s="103"/>
      <c r="L227" s="4"/>
    </row>
    <row r="228" spans="1:12" s="1" customFormat="1" ht="15" customHeight="1" thickBot="1" x14ac:dyDescent="0.25">
      <c r="A228" s="98"/>
      <c r="B228" s="103"/>
      <c r="C228" s="103"/>
      <c r="D228" s="103"/>
      <c r="E228" s="103"/>
      <c r="F228" s="57"/>
      <c r="G228" s="103"/>
      <c r="H228" s="736" t="s">
        <v>163</v>
      </c>
      <c r="I228" s="737"/>
      <c r="J228" s="5">
        <f>SUM(J216:J226)</f>
        <v>0</v>
      </c>
      <c r="K228" s="113" t="s">
        <v>262</v>
      </c>
      <c r="L228" s="4" t="s">
        <v>152</v>
      </c>
    </row>
    <row r="229" spans="1:12" s="1" customFormat="1" ht="15" customHeight="1" thickBot="1" x14ac:dyDescent="0.25">
      <c r="A229" s="98"/>
      <c r="B229" s="103"/>
      <c r="C229" s="103"/>
      <c r="D229" s="103"/>
      <c r="E229" s="103"/>
      <c r="F229" s="103"/>
      <c r="G229" s="103"/>
      <c r="H229" s="104"/>
      <c r="I229" s="104"/>
      <c r="J229" s="57"/>
      <c r="K229" s="103"/>
    </row>
    <row r="230" spans="1:12" s="1" customFormat="1" ht="15" customHeight="1" x14ac:dyDescent="0.2">
      <c r="A230" s="98"/>
      <c r="B230" s="103"/>
      <c r="C230" s="103"/>
      <c r="D230" s="103"/>
      <c r="E230" s="103"/>
      <c r="F230" s="103"/>
      <c r="G230" s="103"/>
      <c r="H230" s="738" t="s">
        <v>263</v>
      </c>
      <c r="I230" s="739"/>
      <c r="J230" s="105"/>
      <c r="K230" s="103"/>
    </row>
    <row r="231" spans="1:12" s="1" customFormat="1" ht="15" customHeight="1" thickBot="1" x14ac:dyDescent="0.25">
      <c r="A231" s="94"/>
      <c r="B231" s="94"/>
      <c r="C231" s="94"/>
      <c r="D231" s="94"/>
      <c r="E231" s="94"/>
      <c r="F231" s="94"/>
      <c r="G231" s="94"/>
      <c r="H231" s="740" t="s">
        <v>264</v>
      </c>
      <c r="I231" s="741"/>
      <c r="J231" s="5">
        <f>SUMIF(L11:L228,"*",J11:J228)</f>
        <v>0</v>
      </c>
      <c r="K231" s="103" t="s">
        <v>12</v>
      </c>
      <c r="L231" s="14"/>
    </row>
  </sheetData>
  <dataConsolidate/>
  <customSheetViews>
    <customSheetView guid="{0BABB45E-2E04-4EF9-B6DB-A3C90737BC1D}" showPageBreaks="1" showGridLines="0" printArea="1" view="pageBreakPreview" topLeftCell="B1">
      <selection activeCell="N31" sqref="N31"/>
      <pageMargins left="0" right="0" top="0" bottom="0" header="0" footer="0"/>
      <headerFooter alignWithMargins="0"/>
    </customSheetView>
    <customSheetView guid="{51EA80E5-8A40-457F-BD3B-5254392D47AE}" showPageBreaks="1" showGridLines="0" printArea="1" view="pageBreakPreview">
      <selection activeCell="M28" sqref="M28"/>
      <pageMargins left="0" right="0" top="0" bottom="0" header="0" footer="0"/>
      <headerFooter alignWithMargins="0"/>
    </customSheetView>
    <customSheetView guid="{69464F70-16F9-4136-87AF-D70A02C3B76C}" showPageBreaks="1" showGridLines="0" printArea="1" view="pageBreakPreview">
      <selection activeCell="M28" sqref="M28"/>
      <pageMargins left="0" right="0" top="0" bottom="0" header="0" footer="0"/>
      <headerFooter alignWithMargins="0"/>
    </customSheetView>
    <customSheetView guid="{D2B5EC5D-6E54-47E5-91DA-BD5989BD188A}" showPageBreaks="1" showGridLines="0" printArea="1" view="pageBreakPreview" topLeftCell="A196">
      <selection activeCell="D208" sqref="D208:E208"/>
      <pageMargins left="0" right="0" top="0" bottom="0" header="0" footer="0"/>
      <headerFooter alignWithMargins="0"/>
    </customSheetView>
    <customSheetView guid="{7638A293-2517-4C0E-9B00-4D7C5CE7FD01}" showPageBreaks="1" showGridLines="0" printArea="1" view="pageBreakPreview">
      <selection activeCell="D14" sqref="D14:E14"/>
      <pageMargins left="0" right="0" top="0" bottom="0" header="0" footer="0"/>
      <headerFooter alignWithMargins="0"/>
    </customSheetView>
    <customSheetView guid="{52797262-6142-4579-A585-EF778AE1B777}" showPageBreaks="1" showGridLines="0" printArea="1" view="pageBreakPreview">
      <selection activeCell="D14" sqref="D14:E14"/>
      <pageMargins left="0" right="0" top="0" bottom="0" header="0" footer="0"/>
      <headerFooter alignWithMargins="0"/>
    </customSheetView>
    <customSheetView guid="{88309E32-0F84-4306-A278-4798D3F83810}" showPageBreaks="1" showGridLines="0" printArea="1" view="pageBreakPreview">
      <selection activeCell="M5" sqref="M5"/>
      <pageMargins left="0" right="0" top="0" bottom="0" header="0" footer="0"/>
      <headerFooter alignWithMargins="0"/>
    </customSheetView>
    <customSheetView guid="{82097881-6F01-409B-9626-09347A86C944}" showPageBreaks="1" showGridLines="0" printArea="1" view="pageBreakPreview">
      <selection activeCell="D14" sqref="D14:E14"/>
      <pageMargins left="0" right="0" top="0" bottom="0" header="0" footer="0"/>
      <headerFooter alignWithMargins="0"/>
    </customSheetView>
    <customSheetView guid="{C4E6220D-41C8-40B2-AF0A-6EEC54FEFC3B}" showPageBreaks="1" showGridLines="0" printArea="1" view="pageBreakPreview">
      <selection activeCell="E181" sqref="E181"/>
      <pageMargins left="0" right="0" top="0" bottom="0" header="0" footer="0"/>
      <headerFooter alignWithMargins="0"/>
    </customSheetView>
    <customSheetView guid="{67812C5A-1D79-4D20-9561-724B7A740687}" showPageBreaks="1" showGridLines="0" printArea="1" view="pageBreakPreview">
      <selection activeCell="E181" sqref="E181"/>
      <pageMargins left="0" right="0" top="0" bottom="0" header="0" footer="0"/>
      <headerFooter alignWithMargins="0"/>
    </customSheetView>
    <customSheetView guid="{C437A408-6157-48A1-8109-95F4DC2109CD}" showPageBreaks="1" showGridLines="0" printArea="1" view="pageBreakPreview">
      <selection activeCell="E181" sqref="E181"/>
      <pageMargins left="0" right="0" top="0" bottom="0" header="0" footer="0"/>
      <headerFooter alignWithMargins="0"/>
    </customSheetView>
    <customSheetView guid="{A9FD053A-4046-4DCB-BFF9-69FBE35E214B}" showPageBreaks="1" showGridLines="0" printArea="1" view="pageBreakPreview" topLeftCell="A214">
      <selection activeCell="N235" sqref="N235"/>
      <pageMargins left="0" right="0" top="0" bottom="0" header="0" footer="0"/>
      <headerFooter alignWithMargins="0"/>
    </customSheetView>
    <customSheetView guid="{8D42FC69-A302-4509-9149-10B34FBDD5FD}" showPageBreaks="1" showGridLines="0" printArea="1" view="pageBreakPreview" topLeftCell="A214">
      <selection activeCell="N235" sqref="N235"/>
      <pageMargins left="0" right="0" top="0" bottom="0" header="0" footer="0"/>
      <headerFooter alignWithMargins="0"/>
    </customSheetView>
    <customSheetView guid="{ABA71FD7-2F20-4D89-9682-086673B2D428}" showPageBreaks="1" showGridLines="0" printArea="1" view="pageBreakPreview" topLeftCell="A214">
      <selection activeCell="N235" sqref="N235"/>
      <pageMargins left="0" right="0" top="0" bottom="0" header="0" footer="0"/>
      <headerFooter alignWithMargins="0"/>
    </customSheetView>
    <customSheetView guid="{28B27DAA-D495-4FE0-A4B0-318BBC5296C8}" showPageBreaks="1" showGridLines="0" printArea="1" view="pageBreakPreview">
      <selection activeCell="I226" sqref="I226"/>
      <pageMargins left="0" right="0" top="0" bottom="0" header="0" footer="0"/>
      <headerFooter alignWithMargins="0"/>
    </customSheetView>
    <customSheetView guid="{E39192D6-5293-4E96-A0BA-106405229387}" showPageBreaks="1" showGridLines="0" printArea="1" view="pageBreakPreview" topLeftCell="A169">
      <selection activeCell="A181" sqref="A181:XFD181"/>
      <pageMargins left="0" right="0" top="0" bottom="0" header="0" footer="0"/>
      <headerFooter alignWithMargins="0"/>
    </customSheetView>
    <customSheetView guid="{B0D27BBA-DB06-47F7-8459-5413A1184B9F}" showPageBreaks="1" showGridLines="0" printArea="1" view="pageBreakPreview">
      <selection activeCell="E181" sqref="E181"/>
      <pageMargins left="0" right="0" top="0" bottom="0" header="0" footer="0"/>
      <headerFooter alignWithMargins="0"/>
    </customSheetView>
    <customSheetView guid="{5F692ADD-693B-4092-83D3-FB87A19A0587}" showPageBreaks="1" showGridLines="0" printArea="1" view="pageBreakPreview">
      <selection activeCell="M28" sqref="M28"/>
      <pageMargins left="0" right="0" top="0" bottom="0" header="0" footer="0"/>
      <headerFooter alignWithMargins="0"/>
    </customSheetView>
  </customSheetViews>
  <mergeCells count="149">
    <mergeCell ref="D225:E225"/>
    <mergeCell ref="H166:I166"/>
    <mergeCell ref="H167:I167"/>
    <mergeCell ref="H177:I177"/>
    <mergeCell ref="H178:I178"/>
    <mergeCell ref="H188:I188"/>
    <mergeCell ref="H189:I189"/>
    <mergeCell ref="H209:I209"/>
    <mergeCell ref="H210:I210"/>
    <mergeCell ref="D224:E224"/>
    <mergeCell ref="D173:E173"/>
    <mergeCell ref="D174:E174"/>
    <mergeCell ref="H227:I227"/>
    <mergeCell ref="H97:I97"/>
    <mergeCell ref="H108:I108"/>
    <mergeCell ref="H145:I145"/>
    <mergeCell ref="H146:I146"/>
    <mergeCell ref="H109:I109"/>
    <mergeCell ref="H69:I69"/>
    <mergeCell ref="H78:I78"/>
    <mergeCell ref="H87:I87"/>
    <mergeCell ref="H98:I98"/>
    <mergeCell ref="H116:I116"/>
    <mergeCell ref="H117:I117"/>
    <mergeCell ref="H125:I125"/>
    <mergeCell ref="H124:I124"/>
    <mergeCell ref="H230:I230"/>
    <mergeCell ref="H231:I231"/>
    <mergeCell ref="D175:E175"/>
    <mergeCell ref="D176:E176"/>
    <mergeCell ref="D184:E184"/>
    <mergeCell ref="D185:E185"/>
    <mergeCell ref="D186:E186"/>
    <mergeCell ref="D187:E187"/>
    <mergeCell ref="D195:E195"/>
    <mergeCell ref="D196:E196"/>
    <mergeCell ref="D197:E197"/>
    <mergeCell ref="D226:E226"/>
    <mergeCell ref="D200:E200"/>
    <mergeCell ref="D199:E199"/>
    <mergeCell ref="D208:E208"/>
    <mergeCell ref="D222:E222"/>
    <mergeCell ref="D220:E220"/>
    <mergeCell ref="D221:E221"/>
    <mergeCell ref="D219:E219"/>
    <mergeCell ref="D218:E218"/>
    <mergeCell ref="D217:E217"/>
    <mergeCell ref="H228:I228"/>
    <mergeCell ref="D223:E223"/>
    <mergeCell ref="D205:E205"/>
    <mergeCell ref="D53:E53"/>
    <mergeCell ref="D54:E54"/>
    <mergeCell ref="D56:E56"/>
    <mergeCell ref="H59:I59"/>
    <mergeCell ref="H60:I60"/>
    <mergeCell ref="D105:E105"/>
    <mergeCell ref="D106:E106"/>
    <mergeCell ref="D57:E57"/>
    <mergeCell ref="D58:E58"/>
    <mergeCell ref="D55:E55"/>
    <mergeCell ref="D66:E66"/>
    <mergeCell ref="D67:E67"/>
    <mergeCell ref="D75:E75"/>
    <mergeCell ref="D76:E76"/>
    <mergeCell ref="D84:E84"/>
    <mergeCell ref="D85:E85"/>
    <mergeCell ref="D93:E93"/>
    <mergeCell ref="D94:E94"/>
    <mergeCell ref="D95:E95"/>
    <mergeCell ref="D96:E96"/>
    <mergeCell ref="D104:E104"/>
    <mergeCell ref="H68:I68"/>
    <mergeCell ref="H77:I77"/>
    <mergeCell ref="H86:I86"/>
    <mergeCell ref="D42:E42"/>
    <mergeCell ref="H46:I46"/>
    <mergeCell ref="H47:I47"/>
    <mergeCell ref="B51:C51"/>
    <mergeCell ref="D43:E43"/>
    <mergeCell ref="D44:E44"/>
    <mergeCell ref="D45:E45"/>
    <mergeCell ref="D51:E51"/>
    <mergeCell ref="D32:E32"/>
    <mergeCell ref="D33:E33"/>
    <mergeCell ref="D34:E34"/>
    <mergeCell ref="D40:E40"/>
    <mergeCell ref="D31:E31"/>
    <mergeCell ref="H36:I36"/>
    <mergeCell ref="B40:C40"/>
    <mergeCell ref="H35:I35"/>
    <mergeCell ref="D9:E9"/>
    <mergeCell ref="D21:E21"/>
    <mergeCell ref="D20:E20"/>
    <mergeCell ref="D10:E10"/>
    <mergeCell ref="B29:C29"/>
    <mergeCell ref="D22:E22"/>
    <mergeCell ref="D19:E19"/>
    <mergeCell ref="B17:C17"/>
    <mergeCell ref="D17:E17"/>
    <mergeCell ref="H24:I24"/>
    <mergeCell ref="D29:E29"/>
    <mergeCell ref="H23:I23"/>
    <mergeCell ref="I1:K1"/>
    <mergeCell ref="B5:C5"/>
    <mergeCell ref="D5:E5"/>
    <mergeCell ref="D7:E7"/>
    <mergeCell ref="A1:B1"/>
    <mergeCell ref="C1:E1"/>
    <mergeCell ref="D8:E8"/>
    <mergeCell ref="H11:I11"/>
    <mergeCell ref="H12:I12"/>
    <mergeCell ref="D138:E138"/>
    <mergeCell ref="D139:E139"/>
    <mergeCell ref="D159:E159"/>
    <mergeCell ref="D107:E107"/>
    <mergeCell ref="D115:E115"/>
    <mergeCell ref="D123:E123"/>
    <mergeCell ref="D131:E131"/>
    <mergeCell ref="D132:E132"/>
    <mergeCell ref="D133:E133"/>
    <mergeCell ref="D134:E134"/>
    <mergeCell ref="D135:E135"/>
    <mergeCell ref="D136:E136"/>
    <mergeCell ref="D137:E137"/>
    <mergeCell ref="D158:E158"/>
    <mergeCell ref="D152:E152"/>
    <mergeCell ref="D153:E153"/>
    <mergeCell ref="D154:E154"/>
    <mergeCell ref="D140:E140"/>
    <mergeCell ref="D156:E156"/>
    <mergeCell ref="D141:E141"/>
    <mergeCell ref="D142:E142"/>
    <mergeCell ref="D143:E143"/>
    <mergeCell ref="D144:E144"/>
    <mergeCell ref="D157:E157"/>
    <mergeCell ref="D165:E165"/>
    <mergeCell ref="D198:E198"/>
    <mergeCell ref="D216:E216"/>
    <mergeCell ref="D155:E155"/>
    <mergeCell ref="D161:E161"/>
    <mergeCell ref="D204:E204"/>
    <mergeCell ref="D160:E160"/>
    <mergeCell ref="D202:E202"/>
    <mergeCell ref="D203:E203"/>
    <mergeCell ref="D201:E201"/>
    <mergeCell ref="D162:E162"/>
    <mergeCell ref="D163:E163"/>
    <mergeCell ref="D206:E206"/>
    <mergeCell ref="D164:E164"/>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0"/>
  <sheetViews>
    <sheetView showGridLines="0" view="pageBreakPreview" zoomScaleNormal="100" zoomScaleSheetLayoutView="100" workbookViewId="0">
      <selection activeCell="H7" sqref="H7"/>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4.453125" style="14" bestFit="1" customWidth="1"/>
    <col min="12" max="16384" width="9" style="14"/>
  </cols>
  <sheetData>
    <row r="1" spans="1:11" ht="18.75" customHeight="1" x14ac:dyDescent="0.2">
      <c r="A1" s="731" t="s">
        <v>144</v>
      </c>
      <c r="B1" s="732"/>
      <c r="C1" s="856" t="s">
        <v>1151</v>
      </c>
      <c r="D1" s="1188"/>
      <c r="E1" s="857"/>
      <c r="F1" s="108"/>
      <c r="G1" s="94"/>
      <c r="H1" s="475" t="s">
        <v>1</v>
      </c>
      <c r="I1" s="1189">
        <f>総括表!H4</f>
        <v>0</v>
      </c>
      <c r="J1" s="1189"/>
      <c r="K1" s="1189"/>
    </row>
    <row r="2" spans="1:11" ht="18.75" customHeight="1" x14ac:dyDescent="0.2">
      <c r="A2" s="94"/>
      <c r="B2" s="94"/>
      <c r="C2" s="94"/>
      <c r="D2" s="94"/>
      <c r="E2" s="94"/>
      <c r="F2" s="108"/>
      <c r="G2" s="94"/>
      <c r="H2" s="121"/>
      <c r="I2" s="94"/>
      <c r="J2" s="131"/>
      <c r="K2" s="94"/>
    </row>
    <row r="3" spans="1:11" ht="18.75" customHeight="1" x14ac:dyDescent="0.2">
      <c r="A3" s="97" t="s">
        <v>9</v>
      </c>
      <c r="B3" s="98" t="s">
        <v>67</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146</v>
      </c>
      <c r="C5" s="730"/>
      <c r="D5" s="729" t="s">
        <v>147</v>
      </c>
      <c r="E5" s="730"/>
      <c r="F5" s="338" t="s">
        <v>1152</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393" t="s">
        <v>1153</v>
      </c>
      <c r="E7" s="351"/>
      <c r="F7" s="467"/>
      <c r="G7" s="464" t="s">
        <v>152</v>
      </c>
      <c r="H7" s="334">
        <v>0.33700000000000002</v>
      </c>
      <c r="I7" s="335" t="s">
        <v>153</v>
      </c>
      <c r="J7" s="336">
        <f t="shared" ref="J7:J8" si="0">ROUND(F7*H7,0)</f>
        <v>0</v>
      </c>
      <c r="K7" s="103" t="s">
        <v>154</v>
      </c>
    </row>
    <row r="8" spans="1:11" s="1" customFormat="1" ht="15" customHeight="1" thickBot="1" x14ac:dyDescent="0.25">
      <c r="A8" s="98"/>
      <c r="B8" s="352">
        <v>2</v>
      </c>
      <c r="C8" s="351" t="s">
        <v>157</v>
      </c>
      <c r="D8" s="742"/>
      <c r="E8" s="727"/>
      <c r="F8" s="467"/>
      <c r="G8" s="464" t="s">
        <v>152</v>
      </c>
      <c r="H8" s="334">
        <v>0.28299999999999997</v>
      </c>
      <c r="I8" s="335" t="s">
        <v>153</v>
      </c>
      <c r="J8" s="336">
        <f t="shared" si="0"/>
        <v>0</v>
      </c>
      <c r="K8" s="103" t="s">
        <v>156</v>
      </c>
    </row>
    <row r="9" spans="1:11" s="1" customFormat="1" ht="15" customHeight="1" x14ac:dyDescent="0.2">
      <c r="A9" s="98"/>
      <c r="B9" s="103"/>
      <c r="C9" s="104"/>
      <c r="D9" s="103"/>
      <c r="E9" s="103"/>
      <c r="F9" s="57"/>
      <c r="G9" s="104"/>
      <c r="H9" s="734" t="s">
        <v>185</v>
      </c>
      <c r="I9" s="735"/>
      <c r="J9" s="105"/>
      <c r="K9" s="103"/>
    </row>
    <row r="10" spans="1:11" s="1" customFormat="1" ht="15" customHeight="1" thickBot="1" x14ac:dyDescent="0.25">
      <c r="A10" s="98"/>
      <c r="B10" s="103"/>
      <c r="C10" s="103"/>
      <c r="D10" s="103"/>
      <c r="E10" s="103"/>
      <c r="F10" s="57"/>
      <c r="G10" s="103"/>
      <c r="H10" s="736" t="s">
        <v>163</v>
      </c>
      <c r="I10" s="737"/>
      <c r="J10" s="5">
        <f>SUM(J7:J8)</f>
        <v>0</v>
      </c>
      <c r="K10" s="103" t="s">
        <v>1154</v>
      </c>
    </row>
    <row r="11" spans="1:11" s="1" customFormat="1" ht="18.75" customHeight="1" x14ac:dyDescent="0.2">
      <c r="F11" s="2"/>
      <c r="H11" s="19"/>
      <c r="J11" s="2"/>
    </row>
    <row r="12" spans="1:11" s="1" customFormat="1" ht="18.75" customHeight="1" x14ac:dyDescent="0.2">
      <c r="F12" s="2"/>
      <c r="H12" s="19"/>
      <c r="J12" s="2"/>
    </row>
    <row r="13" spans="1:11" s="1" customFormat="1" ht="18.75" customHeight="1" x14ac:dyDescent="0.2">
      <c r="B13" s="4"/>
      <c r="C13" s="4"/>
      <c r="D13" s="4"/>
      <c r="E13" s="4"/>
      <c r="F13" s="7"/>
      <c r="G13" s="4"/>
      <c r="H13" s="46"/>
      <c r="I13" s="8"/>
      <c r="J13" s="7"/>
      <c r="K13" s="4"/>
    </row>
    <row r="14" spans="1:11" s="1" customFormat="1" ht="18.75" customHeight="1" x14ac:dyDescent="0.2">
      <c r="B14" s="4"/>
      <c r="C14" s="4"/>
      <c r="D14" s="4"/>
      <c r="E14" s="4"/>
      <c r="F14" s="7"/>
      <c r="G14" s="4"/>
      <c r="H14" s="46"/>
      <c r="I14" s="8"/>
      <c r="J14" s="7"/>
      <c r="K14" s="4"/>
    </row>
    <row r="15" spans="1:11" s="1" customFormat="1" ht="18.75" customHeight="1" x14ac:dyDescent="0.2">
      <c r="B15" s="4"/>
      <c r="C15" s="4"/>
      <c r="D15" s="4"/>
      <c r="E15" s="4"/>
      <c r="F15" s="7"/>
      <c r="G15" s="4"/>
      <c r="H15" s="46"/>
      <c r="I15" s="8"/>
      <c r="J15" s="7"/>
      <c r="K15" s="4"/>
    </row>
    <row r="16" spans="1:11" s="1" customFormat="1" ht="18.75" customHeight="1" x14ac:dyDescent="0.2">
      <c r="B16" s="4"/>
      <c r="C16" s="4"/>
      <c r="D16" s="4"/>
      <c r="E16" s="4"/>
      <c r="F16" s="7"/>
      <c r="G16" s="4"/>
      <c r="H16" s="46"/>
      <c r="I16" s="8"/>
      <c r="J16" s="7"/>
      <c r="K16" s="4"/>
    </row>
    <row r="17" spans="2:11" s="1" customFormat="1" ht="18.75" customHeight="1" x14ac:dyDescent="0.2">
      <c r="B17" s="4"/>
      <c r="C17" s="4"/>
      <c r="D17" s="4"/>
      <c r="E17" s="4"/>
      <c r="F17" s="7"/>
      <c r="G17" s="4"/>
      <c r="H17" s="46"/>
      <c r="I17" s="8"/>
      <c r="J17" s="7"/>
      <c r="K17" s="4"/>
    </row>
    <row r="18" spans="2:11" s="1" customFormat="1" ht="18.75" customHeight="1" x14ac:dyDescent="0.2">
      <c r="B18" s="4"/>
      <c r="C18" s="4"/>
      <c r="D18" s="4"/>
      <c r="E18" s="4"/>
      <c r="F18" s="7"/>
      <c r="G18" s="4"/>
      <c r="H18" s="46"/>
      <c r="I18" s="8"/>
      <c r="J18" s="7"/>
      <c r="K18" s="4"/>
    </row>
    <row r="19" spans="2:11" s="1" customFormat="1" ht="18.75" customHeight="1" x14ac:dyDescent="0.2">
      <c r="B19" s="4"/>
      <c r="C19" s="4"/>
      <c r="D19" s="4"/>
      <c r="E19" s="4"/>
      <c r="F19" s="7"/>
      <c r="G19" s="4"/>
      <c r="H19" s="46"/>
      <c r="I19" s="8"/>
      <c r="J19" s="7"/>
      <c r="K19" s="4"/>
    </row>
    <row r="20" spans="2:11" s="1" customFormat="1" ht="18.75" customHeight="1" x14ac:dyDescent="0.2">
      <c r="B20" s="4"/>
      <c r="C20" s="4"/>
      <c r="D20" s="4"/>
      <c r="E20" s="4"/>
      <c r="F20" s="7"/>
      <c r="G20" s="4"/>
      <c r="H20" s="46"/>
      <c r="I20" s="8"/>
      <c r="J20" s="7"/>
      <c r="K20" s="4"/>
    </row>
  </sheetData>
  <customSheetViews>
    <customSheetView guid="{0BABB45E-2E04-4EF9-B6DB-A3C90737BC1D}" showPageBreaks="1" showGridLines="0" view="pageBreakPreview">
      <selection activeCell="J34" sqref="J34"/>
      <pageMargins left="0" right="0" top="0" bottom="0" header="0" footer="0"/>
      <printOptions horizontalCentered="1"/>
      <headerFooter alignWithMargins="0"/>
    </customSheetView>
    <customSheetView guid="{51EA80E5-8A40-457F-BD3B-5254392D47AE}" showPageBreaks="1" showGridLines="0" view="pageBreakPreview">
      <selection activeCell="J34" sqref="J34"/>
      <pageMargins left="0" right="0" top="0" bottom="0" header="0" footer="0"/>
      <printOptions horizontalCentered="1"/>
      <headerFooter alignWithMargins="0"/>
    </customSheetView>
    <customSheetView guid="{69464F70-16F9-4136-87AF-D70A02C3B76C}" showPageBreaks="1" showGridLines="0" view="pageBreakPreview">
      <selection activeCell="J34" sqref="J34"/>
      <pageMargins left="0" right="0" top="0" bottom="0" header="0" footer="0"/>
      <printOptions horizontalCentered="1"/>
      <headerFooter alignWithMargins="0"/>
    </customSheetView>
    <customSheetView guid="{D2B5EC5D-6E54-47E5-91DA-BD5989BD188A}" showPageBreaks="1" showGridLines="0" view="pageBreakPreview">
      <selection activeCell="J34" sqref="J34"/>
      <pageMargins left="0" right="0" top="0" bottom="0" header="0" footer="0"/>
      <printOptions horizontalCentered="1"/>
      <headerFooter alignWithMargins="0"/>
    </customSheetView>
    <customSheetView guid="{7638A293-2517-4C0E-9B00-4D7C5CE7FD01}" showPageBreaks="1" showGridLines="0" view="pageBreakPreview">
      <selection activeCell="H15" sqref="H15:I15"/>
      <pageMargins left="0" right="0" top="0" bottom="0" header="0" footer="0"/>
      <printOptions horizontalCentered="1"/>
      <headerFooter alignWithMargins="0"/>
    </customSheetView>
    <customSheetView guid="{52797262-6142-4579-A585-EF778AE1B777}" showPageBreaks="1" showGridLines="0" view="pageBreakPreview">
      <selection activeCell="H15" sqref="H15:I15"/>
      <pageMargins left="0" right="0" top="0" bottom="0" header="0" footer="0"/>
      <printOptions horizontalCentered="1"/>
      <headerFooter alignWithMargins="0"/>
    </customSheetView>
    <customSheetView guid="{88309E32-0F84-4306-A278-4798D3F83810}" showPageBreaks="1" showGridLines="0" view="pageBreakPreview">
      <selection activeCell="J34" sqref="J34"/>
      <pageMargins left="0" right="0" top="0" bottom="0" header="0" footer="0"/>
      <printOptions horizontalCentered="1"/>
      <headerFooter alignWithMargins="0"/>
    </customSheetView>
    <customSheetView guid="{82097881-6F01-409B-9626-09347A86C944}" showPageBreaks="1" showGridLines="0" view="pageBreakPreview">
      <selection activeCell="J17" sqref="J17"/>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J34" sqref="J34"/>
      <pageMargins left="0" right="0" top="0" bottom="0" header="0" footer="0"/>
      <printOptions horizontalCentered="1"/>
      <headerFooter alignWithMargins="0"/>
    </customSheetView>
  </customSheetViews>
  <mergeCells count="8">
    <mergeCell ref="H9:I9"/>
    <mergeCell ref="H10:I10"/>
    <mergeCell ref="D8:E8"/>
    <mergeCell ref="A1:B1"/>
    <mergeCell ref="C1:E1"/>
    <mergeCell ref="I1:K1"/>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35"/>
  <sheetViews>
    <sheetView showGridLines="0" view="pageBreakPreview" topLeftCell="A26" zoomScaleNormal="100" zoomScaleSheetLayoutView="100" workbookViewId="0">
      <selection activeCell="V21" sqref="V21"/>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4.453125" style="14" bestFit="1" customWidth="1"/>
    <col min="12" max="16384" width="9" style="14"/>
  </cols>
  <sheetData>
    <row r="1" spans="1:11" s="1" customFormat="1" ht="18.75" customHeight="1" x14ac:dyDescent="0.2">
      <c r="A1" s="731" t="s">
        <v>144</v>
      </c>
      <c r="B1" s="732"/>
      <c r="C1" s="856" t="s">
        <v>1155</v>
      </c>
      <c r="D1" s="1188"/>
      <c r="E1" s="857"/>
      <c r="F1" s="125"/>
      <c r="G1" s="98"/>
      <c r="H1" s="475" t="s">
        <v>1</v>
      </c>
      <c r="I1" s="1189">
        <f>総括表!H4</f>
        <v>0</v>
      </c>
      <c r="J1" s="1189"/>
      <c r="K1" s="1189"/>
    </row>
    <row r="2" spans="1:11" s="1" customFormat="1" ht="18.75" customHeight="1" x14ac:dyDescent="0.2">
      <c r="A2" s="98"/>
      <c r="B2" s="98"/>
      <c r="C2" s="98"/>
      <c r="D2" s="98"/>
      <c r="E2" s="98"/>
      <c r="F2" s="125"/>
      <c r="G2" s="98"/>
      <c r="H2" s="122"/>
      <c r="I2" s="98"/>
      <c r="J2" s="125"/>
      <c r="K2" s="98"/>
    </row>
    <row r="3" spans="1:11" ht="18.75" customHeight="1" x14ac:dyDescent="0.2">
      <c r="A3" s="97" t="s">
        <v>9</v>
      </c>
      <c r="B3" s="98" t="s">
        <v>69</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1156</v>
      </c>
      <c r="C5" s="730"/>
      <c r="D5" s="729" t="s">
        <v>147</v>
      </c>
      <c r="E5" s="730"/>
      <c r="F5" s="330" t="s">
        <v>1157</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742"/>
      <c r="E7" s="727"/>
      <c r="F7" s="467"/>
      <c r="G7" s="464" t="s">
        <v>152</v>
      </c>
      <c r="H7" s="334">
        <v>0.245</v>
      </c>
      <c r="I7" s="335" t="s">
        <v>153</v>
      </c>
      <c r="J7" s="336">
        <f t="shared" ref="J7:J23" si="0">ROUND(F7*H7,0)</f>
        <v>0</v>
      </c>
      <c r="K7" s="103" t="s">
        <v>154</v>
      </c>
    </row>
    <row r="8" spans="1:11" s="1" customFormat="1" ht="15" customHeight="1" x14ac:dyDescent="0.2">
      <c r="A8" s="98"/>
      <c r="B8" s="349">
        <v>2</v>
      </c>
      <c r="C8" s="350" t="s">
        <v>157</v>
      </c>
      <c r="D8" s="742"/>
      <c r="E8" s="727"/>
      <c r="F8" s="467"/>
      <c r="G8" s="464" t="s">
        <v>152</v>
      </c>
      <c r="H8" s="334">
        <v>0.29199999999999998</v>
      </c>
      <c r="I8" s="335" t="s">
        <v>153</v>
      </c>
      <c r="J8" s="336">
        <f t="shared" si="0"/>
        <v>0</v>
      </c>
      <c r="K8" s="103" t="s">
        <v>156</v>
      </c>
    </row>
    <row r="9" spans="1:11" s="1" customFormat="1" ht="15" customHeight="1" x14ac:dyDescent="0.2">
      <c r="A9" s="98"/>
      <c r="B9" s="349">
        <v>3</v>
      </c>
      <c r="C9" s="351" t="s">
        <v>159</v>
      </c>
      <c r="D9" s="742"/>
      <c r="E9" s="727"/>
      <c r="F9" s="467"/>
      <c r="G9" s="464" t="s">
        <v>152</v>
      </c>
      <c r="H9" s="334">
        <v>0.35</v>
      </c>
      <c r="I9" s="335" t="s">
        <v>153</v>
      </c>
      <c r="J9" s="336">
        <f t="shared" si="0"/>
        <v>0</v>
      </c>
      <c r="K9" s="103" t="s">
        <v>158</v>
      </c>
    </row>
    <row r="10" spans="1:11" s="1" customFormat="1" ht="15" customHeight="1" x14ac:dyDescent="0.2">
      <c r="A10" s="98"/>
      <c r="B10" s="349">
        <v>4</v>
      </c>
      <c r="C10" s="351" t="s">
        <v>161</v>
      </c>
      <c r="D10" s="742"/>
      <c r="E10" s="727"/>
      <c r="F10" s="467"/>
      <c r="G10" s="464" t="s">
        <v>152</v>
      </c>
      <c r="H10" s="334">
        <v>0.33800000000000002</v>
      </c>
      <c r="I10" s="335" t="s">
        <v>153</v>
      </c>
      <c r="J10" s="336">
        <f t="shared" si="0"/>
        <v>0</v>
      </c>
      <c r="K10" s="103" t="s">
        <v>160</v>
      </c>
    </row>
    <row r="11" spans="1:11" s="1" customFormat="1" ht="15" customHeight="1" x14ac:dyDescent="0.2">
      <c r="A11" s="98"/>
      <c r="B11" s="349">
        <v>5</v>
      </c>
      <c r="C11" s="351" t="s">
        <v>173</v>
      </c>
      <c r="D11" s="742"/>
      <c r="E11" s="727"/>
      <c r="F11" s="467"/>
      <c r="G11" s="464" t="s">
        <v>152</v>
      </c>
      <c r="H11" s="334">
        <v>0.41299999999999998</v>
      </c>
      <c r="I11" s="335" t="s">
        <v>153</v>
      </c>
      <c r="J11" s="336">
        <f t="shared" si="0"/>
        <v>0</v>
      </c>
      <c r="K11" s="103" t="s">
        <v>162</v>
      </c>
    </row>
    <row r="12" spans="1:11" s="1" customFormat="1" ht="15" customHeight="1" x14ac:dyDescent="0.2">
      <c r="A12" s="98"/>
      <c r="B12" s="349">
        <v>6</v>
      </c>
      <c r="C12" s="351" t="s">
        <v>175</v>
      </c>
      <c r="D12" s="742"/>
      <c r="E12" s="727"/>
      <c r="F12" s="467"/>
      <c r="G12" s="464" t="s">
        <v>152</v>
      </c>
      <c r="H12" s="334">
        <v>0.46400000000000002</v>
      </c>
      <c r="I12" s="335" t="s">
        <v>153</v>
      </c>
      <c r="J12" s="336">
        <f t="shared" si="0"/>
        <v>0</v>
      </c>
      <c r="K12" s="103" t="s">
        <v>174</v>
      </c>
    </row>
    <row r="13" spans="1:11" s="1" customFormat="1" ht="15" customHeight="1" x14ac:dyDescent="0.2">
      <c r="A13" s="98"/>
      <c r="B13" s="349">
        <v>7</v>
      </c>
      <c r="C13" s="351" t="s">
        <v>196</v>
      </c>
      <c r="D13" s="742"/>
      <c r="E13" s="727"/>
      <c r="F13" s="467"/>
      <c r="G13" s="464" t="s">
        <v>152</v>
      </c>
      <c r="H13" s="334">
        <v>0.51600000000000001</v>
      </c>
      <c r="I13" s="335" t="s">
        <v>153</v>
      </c>
      <c r="J13" s="336">
        <f>ROUND(F13*H13,0)</f>
        <v>0</v>
      </c>
      <c r="K13" s="103" t="s">
        <v>176</v>
      </c>
    </row>
    <row r="14" spans="1:11" s="1" customFormat="1" ht="15" customHeight="1" x14ac:dyDescent="0.2">
      <c r="A14" s="98"/>
      <c r="B14" s="349">
        <v>8</v>
      </c>
      <c r="C14" s="351" t="s">
        <v>197</v>
      </c>
      <c r="D14" s="742"/>
      <c r="E14" s="727"/>
      <c r="F14" s="467"/>
      <c r="G14" s="464" t="s">
        <v>152</v>
      </c>
      <c r="H14" s="334">
        <v>0.56699999999999995</v>
      </c>
      <c r="I14" s="335" t="s">
        <v>153</v>
      </c>
      <c r="J14" s="336">
        <f>ROUND(F14*H14,0)</f>
        <v>0</v>
      </c>
      <c r="K14" s="103" t="s">
        <v>269</v>
      </c>
    </row>
    <row r="15" spans="1:11" s="1" customFormat="1" ht="15" customHeight="1" x14ac:dyDescent="0.2">
      <c r="A15" s="98"/>
      <c r="B15" s="349">
        <v>9</v>
      </c>
      <c r="C15" s="351" t="s">
        <v>213</v>
      </c>
      <c r="D15" s="742"/>
      <c r="E15" s="727"/>
      <c r="F15" s="467"/>
      <c r="G15" s="464" t="s">
        <v>152</v>
      </c>
      <c r="H15" s="334">
        <v>0.60599999999999998</v>
      </c>
      <c r="I15" s="335" t="s">
        <v>153</v>
      </c>
      <c r="J15" s="336">
        <f t="shared" si="0"/>
        <v>0</v>
      </c>
      <c r="K15" s="103" t="s">
        <v>250</v>
      </c>
    </row>
    <row r="16" spans="1:11" s="1" customFormat="1" ht="15" customHeight="1" x14ac:dyDescent="0.2">
      <c r="A16" s="98"/>
      <c r="B16" s="349">
        <v>10</v>
      </c>
      <c r="C16" s="351" t="s">
        <v>215</v>
      </c>
      <c r="D16" s="742"/>
      <c r="E16" s="727"/>
      <c r="F16" s="467"/>
      <c r="G16" s="464" t="s">
        <v>152</v>
      </c>
      <c r="H16" s="334">
        <v>0.66200000000000003</v>
      </c>
      <c r="I16" s="335" t="s">
        <v>153</v>
      </c>
      <c r="J16" s="336">
        <f t="shared" si="0"/>
        <v>0</v>
      </c>
      <c r="K16" s="103" t="s">
        <v>272</v>
      </c>
    </row>
    <row r="17" spans="1:11" s="1" customFormat="1" ht="15" customHeight="1" x14ac:dyDescent="0.2">
      <c r="A17" s="98"/>
      <c r="B17" s="349">
        <v>11</v>
      </c>
      <c r="C17" s="351" t="s">
        <v>216</v>
      </c>
      <c r="D17" s="742"/>
      <c r="E17" s="727"/>
      <c r="F17" s="467"/>
      <c r="G17" s="464" t="s">
        <v>152</v>
      </c>
      <c r="H17" s="334">
        <v>0.70899999999999996</v>
      </c>
      <c r="I17" s="335" t="s">
        <v>153</v>
      </c>
      <c r="J17" s="336">
        <f t="shared" si="0"/>
        <v>0</v>
      </c>
      <c r="K17" s="103" t="s">
        <v>229</v>
      </c>
    </row>
    <row r="18" spans="1:11" s="1" customFormat="1" ht="15" customHeight="1" x14ac:dyDescent="0.2">
      <c r="A18" s="98"/>
      <c r="B18" s="349">
        <v>12</v>
      </c>
      <c r="C18" s="351" t="s">
        <v>218</v>
      </c>
      <c r="D18" s="742"/>
      <c r="E18" s="727"/>
      <c r="F18" s="467"/>
      <c r="G18" s="464" t="s">
        <v>152</v>
      </c>
      <c r="H18" s="334">
        <v>0.75900000000000001</v>
      </c>
      <c r="I18" s="335" t="s">
        <v>153</v>
      </c>
      <c r="J18" s="336">
        <f t="shared" si="0"/>
        <v>0</v>
      </c>
      <c r="K18" s="103" t="s">
        <v>275</v>
      </c>
    </row>
    <row r="19" spans="1:11" s="1" customFormat="1" ht="15" customHeight="1" x14ac:dyDescent="0.2">
      <c r="A19" s="98"/>
      <c r="B19" s="349">
        <v>13</v>
      </c>
      <c r="C19" s="351" t="s">
        <v>220</v>
      </c>
      <c r="D19" s="742"/>
      <c r="E19" s="727"/>
      <c r="F19" s="467"/>
      <c r="G19" s="464" t="s">
        <v>152</v>
      </c>
      <c r="H19" s="334">
        <v>0.80700000000000005</v>
      </c>
      <c r="I19" s="335" t="s">
        <v>153</v>
      </c>
      <c r="J19" s="336">
        <f t="shared" si="0"/>
        <v>0</v>
      </c>
      <c r="K19" s="103" t="s">
        <v>277</v>
      </c>
    </row>
    <row r="20" spans="1:11" s="1" customFormat="1" ht="15" customHeight="1" x14ac:dyDescent="0.2">
      <c r="A20" s="98"/>
      <c r="B20" s="349">
        <v>14</v>
      </c>
      <c r="C20" s="351" t="s">
        <v>222</v>
      </c>
      <c r="D20" s="742"/>
      <c r="E20" s="727"/>
      <c r="F20" s="467"/>
      <c r="G20" s="464" t="s">
        <v>152</v>
      </c>
      <c r="H20" s="334">
        <v>0.85499999999999998</v>
      </c>
      <c r="I20" s="335" t="s">
        <v>153</v>
      </c>
      <c r="J20" s="336">
        <f t="shared" si="0"/>
        <v>0</v>
      </c>
      <c r="K20" s="103" t="s">
        <v>280</v>
      </c>
    </row>
    <row r="21" spans="1:11" s="1" customFormat="1" ht="15" customHeight="1" x14ac:dyDescent="0.2">
      <c r="A21" s="98"/>
      <c r="B21" s="349">
        <v>15</v>
      </c>
      <c r="C21" s="351" t="s">
        <v>584</v>
      </c>
      <c r="D21" s="742"/>
      <c r="E21" s="727"/>
      <c r="F21" s="467"/>
      <c r="G21" s="464" t="s">
        <v>152</v>
      </c>
      <c r="H21" s="334">
        <v>0.90400000000000003</v>
      </c>
      <c r="I21" s="335" t="s">
        <v>153</v>
      </c>
      <c r="J21" s="336">
        <f t="shared" ref="J21" si="1">ROUND(F21*H21,0)</f>
        <v>0</v>
      </c>
      <c r="K21" s="103" t="s">
        <v>282</v>
      </c>
    </row>
    <row r="22" spans="1:11" s="1" customFormat="1" ht="15" customHeight="1" x14ac:dyDescent="0.2">
      <c r="A22" s="98"/>
      <c r="B22" s="349">
        <v>16</v>
      </c>
      <c r="C22" s="351" t="s">
        <v>226</v>
      </c>
      <c r="D22" s="742"/>
      <c r="E22" s="727"/>
      <c r="F22" s="467"/>
      <c r="G22" s="464" t="s">
        <v>152</v>
      </c>
      <c r="H22" s="334">
        <v>0.95299999999999996</v>
      </c>
      <c r="I22" s="335" t="s">
        <v>153</v>
      </c>
      <c r="J22" s="336">
        <f>ROUND(F22*H22,0)</f>
        <v>0</v>
      </c>
      <c r="K22" s="103" t="s">
        <v>284</v>
      </c>
    </row>
    <row r="23" spans="1:11" s="1" customFormat="1" ht="15" customHeight="1" x14ac:dyDescent="0.2">
      <c r="A23" s="98"/>
      <c r="B23" s="349">
        <v>17</v>
      </c>
      <c r="C23" s="351" t="s">
        <v>228</v>
      </c>
      <c r="D23" s="742"/>
      <c r="E23" s="727"/>
      <c r="F23" s="467"/>
      <c r="G23" s="464" t="s">
        <v>152</v>
      </c>
      <c r="H23" s="334">
        <v>0.72599999999999998</v>
      </c>
      <c r="I23" s="335" t="s">
        <v>153</v>
      </c>
      <c r="J23" s="336">
        <f t="shared" si="0"/>
        <v>0</v>
      </c>
      <c r="K23" s="103" t="s">
        <v>286</v>
      </c>
    </row>
    <row r="24" spans="1:11" s="1" customFormat="1" ht="15" customHeight="1" x14ac:dyDescent="0.2">
      <c r="A24" s="98"/>
      <c r="B24" s="349">
        <v>18</v>
      </c>
      <c r="C24" s="351" t="s">
        <v>230</v>
      </c>
      <c r="D24" s="742"/>
      <c r="E24" s="727"/>
      <c r="F24" s="467"/>
      <c r="G24" s="464" t="s">
        <v>152</v>
      </c>
      <c r="H24" s="334">
        <v>1</v>
      </c>
      <c r="I24" s="335" t="s">
        <v>153</v>
      </c>
      <c r="J24" s="336">
        <f t="shared" ref="J24" si="2">ROUND(F24*H24,0)</f>
        <v>0</v>
      </c>
      <c r="K24" s="103" t="s">
        <v>288</v>
      </c>
    </row>
    <row r="25" spans="1:11" s="1" customFormat="1" ht="15" customHeight="1" x14ac:dyDescent="0.2">
      <c r="A25" s="98"/>
      <c r="B25" s="352">
        <v>19</v>
      </c>
      <c r="C25" s="351" t="s">
        <v>232</v>
      </c>
      <c r="D25" s="742"/>
      <c r="E25" s="727"/>
      <c r="F25" s="467"/>
      <c r="G25" s="464" t="s">
        <v>152</v>
      </c>
      <c r="H25" s="334">
        <v>1</v>
      </c>
      <c r="I25" s="335" t="s">
        <v>153</v>
      </c>
      <c r="J25" s="336">
        <f t="shared" ref="J25" si="3">ROUND(F25*H25,0)</f>
        <v>0</v>
      </c>
      <c r="K25" s="103" t="s">
        <v>653</v>
      </c>
    </row>
    <row r="26" spans="1:11" s="1" customFormat="1" ht="15" customHeight="1" thickBot="1" x14ac:dyDescent="0.25">
      <c r="A26" s="98"/>
      <c r="B26" s="352">
        <v>20</v>
      </c>
      <c r="C26" s="351" t="s">
        <v>1136</v>
      </c>
      <c r="D26" s="742"/>
      <c r="E26" s="727"/>
      <c r="F26" s="467"/>
      <c r="G26" s="464" t="s">
        <v>152</v>
      </c>
      <c r="H26" s="334">
        <v>1</v>
      </c>
      <c r="I26" s="335" t="s">
        <v>153</v>
      </c>
      <c r="J26" s="336">
        <f t="shared" ref="J26" si="4">ROUND(F26*H26,0)</f>
        <v>0</v>
      </c>
      <c r="K26" s="103" t="s">
        <v>321</v>
      </c>
    </row>
    <row r="27" spans="1:11" s="1" customFormat="1" ht="15" customHeight="1" x14ac:dyDescent="0.2">
      <c r="A27" s="98"/>
      <c r="B27" s="103"/>
      <c r="C27" s="104"/>
      <c r="D27" s="103"/>
      <c r="E27" s="103"/>
      <c r="F27" s="57"/>
      <c r="G27" s="104"/>
      <c r="H27" s="734" t="s">
        <v>293</v>
      </c>
      <c r="I27" s="735"/>
      <c r="J27" s="105"/>
      <c r="K27" s="103"/>
    </row>
    <row r="28" spans="1:11" s="1" customFormat="1" ht="15" customHeight="1" thickBot="1" x14ac:dyDescent="0.25">
      <c r="A28" s="98"/>
      <c r="B28" s="103"/>
      <c r="C28" s="103"/>
      <c r="D28" s="103"/>
      <c r="E28" s="103"/>
      <c r="F28" s="57"/>
      <c r="G28" s="103"/>
      <c r="H28" s="736" t="s">
        <v>163</v>
      </c>
      <c r="I28" s="737"/>
      <c r="J28" s="5">
        <f>SUM(J7:J26)</f>
        <v>0</v>
      </c>
      <c r="K28" s="103" t="s">
        <v>513</v>
      </c>
    </row>
    <row r="29" spans="1:11" ht="18.75" customHeight="1" x14ac:dyDescent="0.2">
      <c r="A29" s="94"/>
      <c r="B29" s="94"/>
      <c r="C29" s="94"/>
      <c r="D29" s="94"/>
      <c r="E29" s="94"/>
      <c r="F29" s="108"/>
      <c r="G29" s="94"/>
      <c r="H29" s="121"/>
      <c r="I29" s="94"/>
      <c r="J29" s="131"/>
      <c r="K29" s="94"/>
    </row>
    <row r="30" spans="1:11" ht="18.75" customHeight="1" x14ac:dyDescent="0.2">
      <c r="A30" s="97"/>
      <c r="B30" s="513" t="s">
        <v>1241</v>
      </c>
      <c r="C30" s="94"/>
      <c r="D30" s="94"/>
      <c r="E30" s="94"/>
      <c r="F30" s="108"/>
      <c r="G30" s="94"/>
      <c r="H30" s="121"/>
      <c r="I30" s="94"/>
      <c r="J30" s="644"/>
      <c r="K30" s="103" t="s">
        <v>1242</v>
      </c>
    </row>
    <row r="31" spans="1:11" ht="18.75" customHeight="1" x14ac:dyDescent="0.2">
      <c r="A31" s="97"/>
      <c r="B31" s="513" t="s">
        <v>1245</v>
      </c>
      <c r="C31" s="94"/>
      <c r="D31" s="94"/>
      <c r="E31" s="94"/>
      <c r="F31" s="108"/>
      <c r="G31" s="94"/>
      <c r="H31" s="121"/>
      <c r="I31" s="94"/>
      <c r="J31" s="644"/>
      <c r="K31" s="103" t="s">
        <v>1243</v>
      </c>
    </row>
    <row r="32" spans="1:11" ht="18.75" customHeight="1" thickBot="1" x14ac:dyDescent="0.25"/>
    <row r="33" spans="8:11" ht="18.75" customHeight="1" x14ac:dyDescent="0.2">
      <c r="H33" s="738" t="s">
        <v>1246</v>
      </c>
      <c r="I33" s="739"/>
      <c r="J33" s="105"/>
      <c r="K33" s="103"/>
    </row>
    <row r="34" spans="8:11" ht="18.75" customHeight="1" thickBot="1" x14ac:dyDescent="0.25">
      <c r="H34" s="736" t="s">
        <v>163</v>
      </c>
      <c r="I34" s="737"/>
      <c r="J34" s="5">
        <f>J28-(J30-ROUND(J30*0.5,0))-J31</f>
        <v>0</v>
      </c>
      <c r="K34" s="103" t="s">
        <v>1244</v>
      </c>
    </row>
    <row r="35" spans="8:11" ht="18.75" customHeight="1" x14ac:dyDescent="0.2">
      <c r="H35" s="645" t="s">
        <v>1247</v>
      </c>
    </row>
  </sheetData>
  <customSheetViews>
    <customSheetView guid="{0BABB45E-2E04-4EF9-B6DB-A3C90737BC1D}" showPageBreaks="1" showGridLines="0" view="pageBreakPreview">
      <selection activeCell="H35" sqref="H35"/>
      <pageMargins left="0" right="0" top="0" bottom="0" header="0" footer="0"/>
      <printOptions horizontalCentered="1"/>
      <headerFooter alignWithMargins="0"/>
    </customSheetView>
    <customSheetView guid="{51EA80E5-8A40-457F-BD3B-5254392D47AE}" showPageBreaks="1" showGridLines="0" view="pageBreakPreview">
      <selection activeCell="H35" sqref="H35"/>
      <pageMargins left="0" right="0" top="0" bottom="0" header="0" footer="0"/>
      <printOptions horizontalCentered="1"/>
      <headerFooter alignWithMargins="0"/>
    </customSheetView>
    <customSheetView guid="{69464F70-16F9-4136-87AF-D70A02C3B76C}" showPageBreaks="1" showGridLines="0" view="pageBreakPreview">
      <selection activeCell="H35" sqref="H35"/>
      <pageMargins left="0" right="0" top="0" bottom="0" header="0" footer="0"/>
      <printOptions horizontalCentered="1"/>
      <headerFooter alignWithMargins="0"/>
    </customSheetView>
    <customSheetView guid="{D2B5EC5D-6E54-47E5-91DA-BD5989BD188A}" showPageBreaks="1" showGridLines="0" view="pageBreakPreview">
      <selection activeCell="H35" sqref="H35"/>
      <pageMargins left="0" right="0" top="0" bottom="0" header="0" footer="0"/>
      <printOptions horizontalCentered="1"/>
      <headerFooter alignWithMargins="0"/>
    </customSheetView>
    <customSheetView guid="{7638A293-2517-4C0E-9B00-4D7C5CE7FD01}" showPageBreaks="1" showGridLines="0" view="pageBreakPreview">
      <selection activeCell="H22" sqref="H22"/>
      <pageMargins left="0" right="0" top="0" bottom="0" header="0" footer="0"/>
      <printOptions horizontalCentered="1"/>
      <headerFooter alignWithMargins="0"/>
    </customSheetView>
    <customSheetView guid="{52797262-6142-4579-A585-EF778AE1B777}" showPageBreaks="1" showGridLines="0" view="pageBreakPreview">
      <selection activeCell="H22" sqref="H22"/>
      <pageMargins left="0" right="0" top="0" bottom="0" header="0" footer="0"/>
      <printOptions horizontalCentered="1"/>
      <headerFooter alignWithMargins="0"/>
    </customSheetView>
    <customSheetView guid="{88309E32-0F84-4306-A278-4798D3F83810}" showPageBreaks="1" showGridLines="0" view="pageBreakPreview">
      <selection activeCell="H35" sqref="H35"/>
      <pageMargins left="0" right="0" top="0" bottom="0" header="0" footer="0"/>
      <printOptions horizontalCentered="1"/>
      <headerFooter alignWithMargins="0"/>
    </customSheetView>
    <customSheetView guid="{82097881-6F01-409B-9626-09347A86C944}" showPageBreaks="1" showGridLines="0" view="pageBreakPreview">
      <selection activeCell="J27" sqref="J27"/>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H35" sqref="H35"/>
      <pageMargins left="0" right="0" top="0" bottom="0" header="0" footer="0"/>
      <printOptions horizontalCentered="1"/>
      <headerFooter alignWithMargins="0"/>
    </customSheetView>
  </customSheetViews>
  <mergeCells count="29">
    <mergeCell ref="H33:I33"/>
    <mergeCell ref="H34:I34"/>
    <mergeCell ref="D16:E16"/>
    <mergeCell ref="H27:I27"/>
    <mergeCell ref="D18:E18"/>
    <mergeCell ref="D19:E19"/>
    <mergeCell ref="D20:E20"/>
    <mergeCell ref="D22:E22"/>
    <mergeCell ref="D21:E21"/>
    <mergeCell ref="D23:E23"/>
    <mergeCell ref="D24:E24"/>
    <mergeCell ref="D25:E25"/>
    <mergeCell ref="D26:E26"/>
    <mergeCell ref="H28:I28"/>
    <mergeCell ref="D17:E17"/>
    <mergeCell ref="I1:K1"/>
    <mergeCell ref="A1:B1"/>
    <mergeCell ref="C1:E1"/>
    <mergeCell ref="B5:C5"/>
    <mergeCell ref="D5:E5"/>
    <mergeCell ref="D12:E12"/>
    <mergeCell ref="D13:E13"/>
    <mergeCell ref="D14:E14"/>
    <mergeCell ref="D15:E15"/>
    <mergeCell ref="D7:E7"/>
    <mergeCell ref="D8:E8"/>
    <mergeCell ref="D9:E9"/>
    <mergeCell ref="D10:E10"/>
    <mergeCell ref="D11:E11"/>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23"/>
  <sheetViews>
    <sheetView view="pageBreakPreview" zoomScale="115" zoomScaleNormal="100" zoomScaleSheetLayoutView="115" workbookViewId="0">
      <selection activeCell="Q31" sqref="Q31"/>
    </sheetView>
  </sheetViews>
  <sheetFormatPr defaultColWidth="8.90625" defaultRowHeight="13" x14ac:dyDescent="0.2"/>
  <cols>
    <col min="1" max="1" width="3.90625" style="61" customWidth="1"/>
    <col min="2" max="2" width="5.08984375" style="61" customWidth="1"/>
    <col min="3" max="3" width="7.453125" style="61" bestFit="1" customWidth="1"/>
    <col min="4" max="4" width="3" style="61" bestFit="1" customWidth="1"/>
    <col min="5" max="5" width="12" style="61" customWidth="1"/>
    <col min="6" max="6" width="11.90625" style="61" customWidth="1"/>
    <col min="7" max="7" width="2" style="61" bestFit="1" customWidth="1"/>
    <col min="8" max="8" width="11.90625" style="61" customWidth="1"/>
    <col min="9" max="9" width="2" style="61" bestFit="1" customWidth="1"/>
    <col min="10" max="10" width="11.90625" style="61" customWidth="1"/>
    <col min="11" max="11" width="4.453125" style="61" bestFit="1" customWidth="1"/>
    <col min="12" max="16384" width="8.90625" style="61"/>
  </cols>
  <sheetData>
    <row r="1" spans="1:11" ht="14" x14ac:dyDescent="0.2">
      <c r="A1" s="731" t="s">
        <v>144</v>
      </c>
      <c r="B1" s="732"/>
      <c r="C1" s="856" t="s">
        <v>1158</v>
      </c>
      <c r="D1" s="1188"/>
      <c r="E1" s="1188"/>
      <c r="F1" s="857"/>
      <c r="G1" s="98"/>
      <c r="H1" s="475" t="s">
        <v>1</v>
      </c>
      <c r="I1" s="1196">
        <f>総括表!H4</f>
        <v>0</v>
      </c>
      <c r="J1" s="1196"/>
      <c r="K1" s="1196"/>
    </row>
    <row r="2" spans="1:11" ht="14" x14ac:dyDescent="0.2">
      <c r="A2" s="94"/>
      <c r="B2" s="94"/>
      <c r="C2" s="94"/>
      <c r="D2" s="94"/>
      <c r="E2" s="94"/>
      <c r="F2" s="108"/>
      <c r="G2" s="94"/>
      <c r="H2" s="121"/>
      <c r="I2" s="94"/>
      <c r="J2" s="108"/>
      <c r="K2" s="94"/>
    </row>
    <row r="3" spans="1:11" ht="14" x14ac:dyDescent="0.2">
      <c r="A3" s="97" t="s">
        <v>9</v>
      </c>
      <c r="B3" s="98" t="s">
        <v>1159</v>
      </c>
      <c r="C3" s="94"/>
      <c r="D3" s="94"/>
      <c r="E3" s="94"/>
      <c r="F3" s="108"/>
      <c r="G3" s="94"/>
      <c r="H3" s="121"/>
      <c r="I3" s="94"/>
      <c r="J3" s="108"/>
      <c r="K3" s="94"/>
    </row>
    <row r="4" spans="1:11" ht="14" x14ac:dyDescent="0.2">
      <c r="A4" s="99"/>
      <c r="B4" s="94"/>
      <c r="C4" s="94"/>
      <c r="D4" s="94"/>
      <c r="E4" s="94"/>
      <c r="F4" s="108"/>
      <c r="G4" s="94"/>
      <c r="H4" s="121"/>
      <c r="I4" s="94"/>
      <c r="J4" s="108"/>
      <c r="K4" s="94"/>
    </row>
    <row r="5" spans="1:11" ht="14" x14ac:dyDescent="0.2">
      <c r="A5" s="99"/>
      <c r="B5" s="729" t="s">
        <v>1156</v>
      </c>
      <c r="C5" s="730"/>
      <c r="D5" s="729" t="s">
        <v>147</v>
      </c>
      <c r="E5" s="730"/>
      <c r="F5" s="330" t="s">
        <v>302</v>
      </c>
      <c r="G5" s="331"/>
      <c r="H5" s="333" t="s">
        <v>149</v>
      </c>
      <c r="I5" s="331"/>
      <c r="J5" s="330" t="s">
        <v>8</v>
      </c>
      <c r="K5" s="103"/>
    </row>
    <row r="6" spans="1:11" ht="14" x14ac:dyDescent="0.2">
      <c r="A6" s="99"/>
      <c r="B6" s="100"/>
      <c r="C6" s="250"/>
      <c r="D6" s="347"/>
      <c r="E6" s="466"/>
      <c r="F6" s="109"/>
      <c r="G6" s="134"/>
      <c r="H6" s="124"/>
      <c r="I6" s="134"/>
      <c r="J6" s="110" t="s">
        <v>150</v>
      </c>
      <c r="K6" s="103"/>
    </row>
    <row r="7" spans="1:11" x14ac:dyDescent="0.2">
      <c r="A7" s="98"/>
      <c r="B7" s="349">
        <v>1</v>
      </c>
      <c r="C7" s="350" t="s">
        <v>213</v>
      </c>
      <c r="D7" s="393" t="s">
        <v>770</v>
      </c>
      <c r="E7" s="351" t="s">
        <v>1160</v>
      </c>
      <c r="F7" s="467"/>
      <c r="G7" s="464" t="s">
        <v>152</v>
      </c>
      <c r="H7" s="471">
        <v>0.54900000000000004</v>
      </c>
      <c r="I7" s="469" t="s">
        <v>153</v>
      </c>
      <c r="J7" s="470">
        <f t="shared" ref="J7:J14" si="0">ROUND(F7*H7,0)</f>
        <v>0</v>
      </c>
      <c r="K7" s="103" t="s">
        <v>297</v>
      </c>
    </row>
    <row r="8" spans="1:11" x14ac:dyDescent="0.2">
      <c r="A8" s="98"/>
      <c r="B8" s="581"/>
      <c r="C8" s="476"/>
      <c r="D8" s="393" t="s">
        <v>772</v>
      </c>
      <c r="E8" s="477" t="s">
        <v>1161</v>
      </c>
      <c r="F8" s="467"/>
      <c r="G8" s="464" t="s">
        <v>152</v>
      </c>
      <c r="H8" s="334">
        <v>0.46500000000000002</v>
      </c>
      <c r="I8" s="335" t="s">
        <v>153</v>
      </c>
      <c r="J8" s="336">
        <f t="shared" si="0"/>
        <v>0</v>
      </c>
      <c r="K8" s="103" t="s">
        <v>189</v>
      </c>
    </row>
    <row r="9" spans="1:11" x14ac:dyDescent="0.2">
      <c r="A9" s="98"/>
      <c r="B9" s="349">
        <v>2</v>
      </c>
      <c r="C9" s="350" t="s">
        <v>215</v>
      </c>
      <c r="D9" s="393" t="s">
        <v>770</v>
      </c>
      <c r="E9" s="351" t="s">
        <v>1160</v>
      </c>
      <c r="F9" s="467"/>
      <c r="G9" s="464" t="s">
        <v>152</v>
      </c>
      <c r="H9" s="471">
        <v>0.57899999999999996</v>
      </c>
      <c r="I9" s="469" t="s">
        <v>153</v>
      </c>
      <c r="J9" s="470">
        <f>ROUND(F9*H9,0)</f>
        <v>0</v>
      </c>
      <c r="K9" s="103" t="s">
        <v>158</v>
      </c>
    </row>
    <row r="10" spans="1:11" x14ac:dyDescent="0.2">
      <c r="A10" s="98"/>
      <c r="B10" s="581"/>
      <c r="C10" s="476"/>
      <c r="D10" s="393" t="s">
        <v>772</v>
      </c>
      <c r="E10" s="477" t="s">
        <v>1161</v>
      </c>
      <c r="F10" s="467"/>
      <c r="G10" s="464" t="s">
        <v>152</v>
      </c>
      <c r="H10" s="334">
        <v>0.49399999999999999</v>
      </c>
      <c r="I10" s="335" t="s">
        <v>153</v>
      </c>
      <c r="J10" s="336">
        <f>ROUND(F10*H10,0)</f>
        <v>0</v>
      </c>
      <c r="K10" s="103" t="s">
        <v>160</v>
      </c>
    </row>
    <row r="11" spans="1:11" x14ac:dyDescent="0.2">
      <c r="A11" s="98"/>
      <c r="B11" s="349">
        <v>3</v>
      </c>
      <c r="C11" s="350" t="s">
        <v>216</v>
      </c>
      <c r="D11" s="393" t="s">
        <v>770</v>
      </c>
      <c r="E11" s="351" t="s">
        <v>1160</v>
      </c>
      <c r="F11" s="467"/>
      <c r="G11" s="464" t="s">
        <v>152</v>
      </c>
      <c r="H11" s="471">
        <v>0.60099999999999998</v>
      </c>
      <c r="I11" s="469" t="s">
        <v>153</v>
      </c>
      <c r="J11" s="470">
        <f t="shared" si="0"/>
        <v>0</v>
      </c>
      <c r="K11" s="103" t="s">
        <v>162</v>
      </c>
    </row>
    <row r="12" spans="1:11" x14ac:dyDescent="0.2">
      <c r="A12" s="98"/>
      <c r="B12" s="581"/>
      <c r="C12" s="476"/>
      <c r="D12" s="393" t="s">
        <v>772</v>
      </c>
      <c r="E12" s="477" t="s">
        <v>1161</v>
      </c>
      <c r="F12" s="467"/>
      <c r="G12" s="464" t="s">
        <v>152</v>
      </c>
      <c r="H12" s="334">
        <v>0.52900000000000003</v>
      </c>
      <c r="I12" s="335" t="s">
        <v>153</v>
      </c>
      <c r="J12" s="336">
        <f t="shared" si="0"/>
        <v>0</v>
      </c>
      <c r="K12" s="103" t="s">
        <v>174</v>
      </c>
    </row>
    <row r="13" spans="1:11" x14ac:dyDescent="0.2">
      <c r="A13" s="98"/>
      <c r="B13" s="349">
        <v>4</v>
      </c>
      <c r="C13" s="351" t="s">
        <v>218</v>
      </c>
      <c r="D13" s="393"/>
      <c r="E13" s="477" t="s">
        <v>1161</v>
      </c>
      <c r="F13" s="467"/>
      <c r="G13" s="464" t="s">
        <v>152</v>
      </c>
      <c r="H13" s="334">
        <v>0.56200000000000006</v>
      </c>
      <c r="I13" s="335" t="s">
        <v>153</v>
      </c>
      <c r="J13" s="336">
        <f>ROUND(F13*H13,0)</f>
        <v>0</v>
      </c>
      <c r="K13" s="103" t="s">
        <v>176</v>
      </c>
    </row>
    <row r="14" spans="1:11" x14ac:dyDescent="0.2">
      <c r="A14" s="98"/>
      <c r="B14" s="352">
        <v>5</v>
      </c>
      <c r="C14" s="351" t="s">
        <v>220</v>
      </c>
      <c r="D14" s="393"/>
      <c r="E14" s="477" t="s">
        <v>1161</v>
      </c>
      <c r="F14" s="467"/>
      <c r="G14" s="464" t="s">
        <v>152</v>
      </c>
      <c r="H14" s="334">
        <v>0.59199999999999997</v>
      </c>
      <c r="I14" s="335" t="s">
        <v>153</v>
      </c>
      <c r="J14" s="336">
        <f t="shared" si="0"/>
        <v>0</v>
      </c>
      <c r="K14" s="103" t="s">
        <v>269</v>
      </c>
    </row>
    <row r="15" spans="1:11" x14ac:dyDescent="0.2">
      <c r="A15" s="98"/>
      <c r="B15" s="352">
        <v>6</v>
      </c>
      <c r="C15" s="351" t="s">
        <v>222</v>
      </c>
      <c r="D15" s="393"/>
      <c r="E15" s="477" t="s">
        <v>1161</v>
      </c>
      <c r="F15" s="467"/>
      <c r="G15" s="464" t="s">
        <v>152</v>
      </c>
      <c r="H15" s="334">
        <v>0.622</v>
      </c>
      <c r="I15" s="335" t="s">
        <v>153</v>
      </c>
      <c r="J15" s="336">
        <f t="shared" ref="J15:J20" si="1">ROUND(F15*H15,0)</f>
        <v>0</v>
      </c>
      <c r="K15" s="103" t="s">
        <v>250</v>
      </c>
    </row>
    <row r="16" spans="1:11" x14ac:dyDescent="0.2">
      <c r="A16" s="98"/>
      <c r="B16" s="352">
        <v>7</v>
      </c>
      <c r="C16" s="351" t="s">
        <v>584</v>
      </c>
      <c r="D16" s="393"/>
      <c r="E16" s="477" t="s">
        <v>1161</v>
      </c>
      <c r="F16" s="467"/>
      <c r="G16" s="464" t="s">
        <v>152</v>
      </c>
      <c r="H16" s="334">
        <v>0.65400000000000003</v>
      </c>
      <c r="I16" s="335" t="s">
        <v>153</v>
      </c>
      <c r="J16" s="336">
        <f t="shared" si="1"/>
        <v>0</v>
      </c>
      <c r="K16" s="103" t="s">
        <v>272</v>
      </c>
    </row>
    <row r="17" spans="1:11" x14ac:dyDescent="0.2">
      <c r="A17" s="98"/>
      <c r="B17" s="352">
        <v>8</v>
      </c>
      <c r="C17" s="351" t="s">
        <v>226</v>
      </c>
      <c r="D17" s="393"/>
      <c r="E17" s="477" t="s">
        <v>1161</v>
      </c>
      <c r="F17" s="467"/>
      <c r="G17" s="464" t="s">
        <v>152</v>
      </c>
      <c r="H17" s="334">
        <v>0.67700000000000005</v>
      </c>
      <c r="I17" s="335" t="s">
        <v>153</v>
      </c>
      <c r="J17" s="336">
        <f t="shared" si="1"/>
        <v>0</v>
      </c>
      <c r="K17" s="103" t="s">
        <v>229</v>
      </c>
    </row>
    <row r="18" spans="1:11" x14ac:dyDescent="0.2">
      <c r="A18" s="98"/>
      <c r="B18" s="352">
        <v>9</v>
      </c>
      <c r="C18" s="351" t="s">
        <v>228</v>
      </c>
      <c r="D18" s="393"/>
      <c r="E18" s="477" t="s">
        <v>1161</v>
      </c>
      <c r="F18" s="467"/>
      <c r="G18" s="464" t="s">
        <v>152</v>
      </c>
      <c r="H18" s="334">
        <v>0.7</v>
      </c>
      <c r="I18" s="335" t="s">
        <v>153</v>
      </c>
      <c r="J18" s="336">
        <f t="shared" si="1"/>
        <v>0</v>
      </c>
      <c r="K18" s="103" t="s">
        <v>275</v>
      </c>
    </row>
    <row r="19" spans="1:11" x14ac:dyDescent="0.2">
      <c r="A19" s="98"/>
      <c r="B19" s="352">
        <v>10</v>
      </c>
      <c r="C19" s="351" t="s">
        <v>230</v>
      </c>
      <c r="D19" s="393"/>
      <c r="E19" s="477" t="s">
        <v>1161</v>
      </c>
      <c r="F19" s="467"/>
      <c r="G19" s="464" t="s">
        <v>152</v>
      </c>
      <c r="H19" s="334">
        <v>0.7</v>
      </c>
      <c r="I19" s="335" t="s">
        <v>153</v>
      </c>
      <c r="J19" s="336">
        <f t="shared" si="1"/>
        <v>0</v>
      </c>
      <c r="K19" s="103" t="s">
        <v>233</v>
      </c>
    </row>
    <row r="20" spans="1:11" x14ac:dyDescent="0.2">
      <c r="A20" s="98"/>
      <c r="B20" s="352">
        <v>11</v>
      </c>
      <c r="C20" s="351" t="s">
        <v>232</v>
      </c>
      <c r="D20" s="393"/>
      <c r="E20" s="477" t="s">
        <v>1161</v>
      </c>
      <c r="F20" s="467"/>
      <c r="G20" s="464" t="s">
        <v>152</v>
      </c>
      <c r="H20" s="334">
        <v>0.7</v>
      </c>
      <c r="I20" s="335" t="s">
        <v>153</v>
      </c>
      <c r="J20" s="336">
        <f t="shared" si="1"/>
        <v>0</v>
      </c>
      <c r="K20" s="103" t="s">
        <v>280</v>
      </c>
    </row>
    <row r="21" spans="1:11" ht="13.5" thickBot="1" x14ac:dyDescent="0.25">
      <c r="A21" s="98"/>
      <c r="B21" s="352">
        <v>12</v>
      </c>
      <c r="C21" s="351" t="s">
        <v>1136</v>
      </c>
      <c r="D21" s="393"/>
      <c r="E21" s="477" t="s">
        <v>1161</v>
      </c>
      <c r="F21" s="467"/>
      <c r="G21" s="464" t="s">
        <v>152</v>
      </c>
      <c r="H21" s="334">
        <v>0.7</v>
      </c>
      <c r="I21" s="335" t="s">
        <v>153</v>
      </c>
      <c r="J21" s="336">
        <f t="shared" ref="J21" si="2">ROUND(F21*H21,0)</f>
        <v>0</v>
      </c>
      <c r="K21" s="103" t="s">
        <v>316</v>
      </c>
    </row>
    <row r="22" spans="1:11" x14ac:dyDescent="0.2">
      <c r="A22" s="98"/>
      <c r="B22" s="103"/>
      <c r="C22" s="104"/>
      <c r="D22" s="103"/>
      <c r="E22" s="103"/>
      <c r="F22" s="57"/>
      <c r="G22" s="104"/>
      <c r="H22" s="734" t="s">
        <v>627</v>
      </c>
      <c r="I22" s="735"/>
      <c r="J22" s="105"/>
      <c r="K22" s="103"/>
    </row>
    <row r="23" spans="1:11" ht="13.5" thickBot="1" x14ac:dyDescent="0.25">
      <c r="A23" s="98"/>
      <c r="B23" s="103"/>
      <c r="C23" s="103"/>
      <c r="D23" s="103"/>
      <c r="E23" s="103"/>
      <c r="F23" s="57"/>
      <c r="G23" s="103"/>
      <c r="H23" s="736" t="s">
        <v>163</v>
      </c>
      <c r="I23" s="737"/>
      <c r="J23" s="5">
        <f>SUM(J7:J21)</f>
        <v>0</v>
      </c>
      <c r="K23" s="103" t="s">
        <v>1162</v>
      </c>
    </row>
  </sheetData>
  <customSheetViews>
    <customSheetView guid="{0BABB45E-2E04-4EF9-B6DB-A3C90737BC1D}" scale="115" showPageBreaks="1" view="pageBreakPreview">
      <selection activeCell="J23" sqref="J23"/>
      <pageMargins left="0" right="0" top="0" bottom="0" header="0" footer="0"/>
      <printOptions horizontalCentered="1"/>
    </customSheetView>
    <customSheetView guid="{51EA80E5-8A40-457F-BD3B-5254392D47AE}" scale="115" showPageBreaks="1" view="pageBreakPreview">
      <selection activeCell="J23" sqref="J23"/>
      <pageMargins left="0" right="0" top="0" bottom="0" header="0" footer="0"/>
      <printOptions horizontalCentered="1"/>
    </customSheetView>
    <customSheetView guid="{69464F70-16F9-4136-87AF-D70A02C3B76C}" scale="115" showPageBreaks="1" view="pageBreakPreview">
      <selection activeCell="J23" sqref="J23"/>
      <pageMargins left="0" right="0" top="0" bottom="0" header="0" footer="0"/>
      <printOptions horizontalCentered="1"/>
    </customSheetView>
    <customSheetView guid="{D2B5EC5D-6E54-47E5-91DA-BD5989BD188A}" scale="115" showPageBreaks="1" view="pageBreakPreview">
      <selection activeCell="J23" sqref="J23"/>
      <pageMargins left="0" right="0" top="0" bottom="0" header="0" footer="0"/>
      <printOptions horizontalCentered="1"/>
    </customSheetView>
    <customSheetView guid="{7638A293-2517-4C0E-9B00-4D7C5CE7FD01}" scale="115" showPageBreaks="1" view="pageBreakPreview">
      <selection activeCell="C9" sqref="C9"/>
      <pageMargins left="0" right="0" top="0" bottom="0" header="0" footer="0"/>
      <printOptions horizontalCentered="1"/>
    </customSheetView>
    <customSheetView guid="{52797262-6142-4579-A585-EF778AE1B777}" scale="115" showPageBreaks="1" view="pageBreakPreview">
      <selection activeCell="C9" sqref="C9"/>
      <pageMargins left="0" right="0" top="0" bottom="0" header="0" footer="0"/>
      <printOptions horizontalCentered="1"/>
    </customSheetView>
    <customSheetView guid="{88309E32-0F84-4306-A278-4798D3F83810}" scale="115" showPageBreaks="1" view="pageBreakPreview">
      <selection activeCell="J23" sqref="J23"/>
      <pageMargins left="0" right="0" top="0" bottom="0" header="0" footer="0"/>
      <printOptions horizontalCentered="1"/>
    </customSheetView>
    <customSheetView guid="{82097881-6F01-409B-9626-09347A86C944}" scale="110" showPageBreaks="1" view="pageBreakPreview">
      <selection activeCell="J23" sqref="J23"/>
      <pageMargins left="0" right="0" top="0" bottom="0" header="0" footer="0"/>
      <printOptions horizontalCentered="1"/>
    </customSheetView>
    <customSheetView guid="{C4E6220D-41C8-40B2-AF0A-6EEC54FEFC3B}" showPageBreaks="1" view="pageBreakPreview">
      <selection sqref="A1:B1"/>
      <pageMargins left="0" right="0" top="0" bottom="0" header="0" footer="0"/>
      <printOptions horizontalCentered="1"/>
    </customSheetView>
    <customSheetView guid="{67812C5A-1D79-4D20-9561-724B7A740687}" showPageBreaks="1" view="pageBreakPreview">
      <selection sqref="A1:B1"/>
      <pageMargins left="0" right="0" top="0" bottom="0" header="0" footer="0"/>
      <printOptions horizontalCentered="1"/>
    </customSheetView>
    <customSheetView guid="{C437A408-6157-48A1-8109-95F4DC2109CD}" showPageBreaks="1" view="pageBreakPreview">
      <selection sqref="A1:B1"/>
      <pageMargins left="0" right="0" top="0" bottom="0" header="0" footer="0"/>
      <printOptions horizontalCentered="1"/>
    </customSheetView>
    <customSheetView guid="{A9FD053A-4046-4DCB-BFF9-69FBE35E214B}" showPageBreaks="1" view="pageBreakPreview">
      <selection sqref="A1:B1"/>
      <pageMargins left="0" right="0" top="0" bottom="0" header="0" footer="0"/>
      <printOptions horizontalCentered="1"/>
    </customSheetView>
    <customSheetView guid="{8D42FC69-A302-4509-9149-10B34FBDD5FD}" showPageBreaks="1" view="pageBreakPreview">
      <selection sqref="A1:B1"/>
      <pageMargins left="0" right="0" top="0" bottom="0" header="0" footer="0"/>
      <printOptions horizontalCentered="1"/>
    </customSheetView>
    <customSheetView guid="{ABA71FD7-2F20-4D89-9682-086673B2D428}" showPageBreaks="1" view="pageBreakPreview">
      <selection sqref="A1:B1"/>
      <pageMargins left="0" right="0" top="0" bottom="0" header="0" footer="0"/>
      <printOptions horizontalCentered="1"/>
    </customSheetView>
    <customSheetView guid="{28B27DAA-D495-4FE0-A4B0-318BBC5296C8}" showPageBreaks="1" view="pageBreakPreview">
      <selection sqref="A1:B1"/>
      <pageMargins left="0" right="0" top="0" bottom="0" header="0" footer="0"/>
      <printOptions horizontalCentered="1"/>
    </customSheetView>
    <customSheetView guid="{E39192D6-5293-4E96-A0BA-106405229387}" showPageBreaks="1" view="pageBreakPreview">
      <selection sqref="A1:B1"/>
      <pageMargins left="0" right="0" top="0" bottom="0" header="0" footer="0"/>
      <printOptions horizontalCentered="1"/>
    </customSheetView>
    <customSheetView guid="{B0D27BBA-DB06-47F7-8459-5413A1184B9F}" showPageBreaks="1" view="pageBreakPreview">
      <selection sqref="A1:B1"/>
      <pageMargins left="0" right="0" top="0" bottom="0" header="0" footer="0"/>
      <printOptions horizontalCentered="1"/>
    </customSheetView>
    <customSheetView guid="{5F692ADD-693B-4092-83D3-FB87A19A0587}" scale="115" showPageBreaks="1" view="pageBreakPreview">
      <selection activeCell="J23" sqref="J23"/>
      <pageMargins left="0" right="0" top="0" bottom="0" header="0" footer="0"/>
      <printOptions horizontalCentered="1"/>
    </customSheetView>
  </customSheetViews>
  <mergeCells count="7">
    <mergeCell ref="H23:I23"/>
    <mergeCell ref="H22:I22"/>
    <mergeCell ref="A1:B1"/>
    <mergeCell ref="C1:F1"/>
    <mergeCell ref="I1:K1"/>
    <mergeCell ref="B5:C5"/>
    <mergeCell ref="D5:E5"/>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26"/>
  <sheetViews>
    <sheetView view="pageBreakPreview" zoomScaleNormal="100" zoomScaleSheetLayoutView="100" workbookViewId="0">
      <selection sqref="A1:XFD1048576"/>
    </sheetView>
  </sheetViews>
  <sheetFormatPr defaultColWidth="8.90625" defaultRowHeight="13" x14ac:dyDescent="0.2"/>
  <cols>
    <col min="1" max="2" width="3.90625" style="61" customWidth="1"/>
    <col min="3" max="3" width="7.453125" style="61" bestFit="1" customWidth="1"/>
    <col min="4" max="4" width="3" style="61" bestFit="1" customWidth="1"/>
    <col min="5" max="5" width="28" style="61" customWidth="1"/>
    <col min="6" max="6" width="11.90625" style="61" customWidth="1"/>
    <col min="7" max="7" width="2" style="61" bestFit="1" customWidth="1"/>
    <col min="8" max="8" width="11.90625" style="61" customWidth="1"/>
    <col min="9" max="9" width="2" style="61" bestFit="1" customWidth="1"/>
    <col min="10" max="10" width="11.90625" style="61" customWidth="1"/>
    <col min="11" max="11" width="4.453125" style="61" bestFit="1" customWidth="1"/>
    <col min="12" max="16384" width="8.90625" style="61"/>
  </cols>
  <sheetData>
    <row r="1" spans="1:11" ht="14" x14ac:dyDescent="0.2">
      <c r="A1" s="731" t="s">
        <v>144</v>
      </c>
      <c r="B1" s="732"/>
      <c r="C1" s="856" t="s">
        <v>1163</v>
      </c>
      <c r="D1" s="1188"/>
      <c r="E1" s="1188"/>
      <c r="F1" s="857"/>
      <c r="G1" s="98"/>
      <c r="H1" s="475" t="s">
        <v>1</v>
      </c>
      <c r="I1" s="1197">
        <f>総括表!H4</f>
        <v>0</v>
      </c>
      <c r="J1" s="1197"/>
      <c r="K1" s="1197"/>
    </row>
    <row r="2" spans="1:11" ht="14" x14ac:dyDescent="0.2">
      <c r="A2" s="94"/>
      <c r="B2" s="94"/>
      <c r="C2" s="94"/>
      <c r="D2" s="94"/>
      <c r="E2" s="94"/>
      <c r="F2" s="108"/>
      <c r="G2" s="94"/>
      <c r="H2" s="121"/>
      <c r="I2" s="94"/>
      <c r="J2" s="108"/>
      <c r="K2" s="94"/>
    </row>
    <row r="3" spans="1:11" ht="14" x14ac:dyDescent="0.2">
      <c r="A3" s="97" t="s">
        <v>9</v>
      </c>
      <c r="B3" s="98" t="s">
        <v>1164</v>
      </c>
      <c r="C3" s="94"/>
      <c r="D3" s="94"/>
      <c r="E3" s="94"/>
      <c r="F3" s="108"/>
      <c r="G3" s="94"/>
      <c r="H3" s="121"/>
      <c r="I3" s="94"/>
      <c r="J3" s="108"/>
      <c r="K3" s="94"/>
    </row>
    <row r="4" spans="1:11" ht="14" x14ac:dyDescent="0.2">
      <c r="A4" s="99"/>
      <c r="B4" s="94"/>
      <c r="C4" s="94"/>
      <c r="D4" s="94"/>
      <c r="E4" s="94"/>
      <c r="F4" s="108"/>
      <c r="G4" s="94"/>
      <c r="H4" s="121"/>
      <c r="I4" s="94"/>
      <c r="J4" s="108"/>
      <c r="K4" s="94"/>
    </row>
    <row r="5" spans="1:11" ht="14" x14ac:dyDescent="0.2">
      <c r="A5" s="99"/>
      <c r="B5" s="729" t="s">
        <v>1156</v>
      </c>
      <c r="C5" s="730"/>
      <c r="D5" s="729" t="s">
        <v>147</v>
      </c>
      <c r="E5" s="730"/>
      <c r="F5" s="330" t="s">
        <v>302</v>
      </c>
      <c r="G5" s="331"/>
      <c r="H5" s="333" t="s">
        <v>149</v>
      </c>
      <c r="I5" s="331"/>
      <c r="J5" s="330" t="s">
        <v>8</v>
      </c>
      <c r="K5" s="103"/>
    </row>
    <row r="6" spans="1:11" ht="14" x14ac:dyDescent="0.2">
      <c r="A6" s="99"/>
      <c r="B6" s="100"/>
      <c r="C6" s="250"/>
      <c r="D6" s="347"/>
      <c r="E6" s="466"/>
      <c r="F6" s="109"/>
      <c r="G6" s="134"/>
      <c r="H6" s="124"/>
      <c r="I6" s="134"/>
      <c r="J6" s="110" t="s">
        <v>150</v>
      </c>
      <c r="K6" s="103"/>
    </row>
    <row r="7" spans="1:11" x14ac:dyDescent="0.2">
      <c r="A7" s="98"/>
      <c r="B7" s="349">
        <v>1</v>
      </c>
      <c r="C7" s="350" t="s">
        <v>584</v>
      </c>
      <c r="D7" s="393" t="s">
        <v>770</v>
      </c>
      <c r="E7" s="478" t="s">
        <v>1165</v>
      </c>
      <c r="F7" s="467"/>
      <c r="G7" s="464" t="s">
        <v>152</v>
      </c>
      <c r="H7" s="471">
        <v>0.45400000000000001</v>
      </c>
      <c r="I7" s="469" t="s">
        <v>153</v>
      </c>
      <c r="J7" s="470">
        <f t="shared" ref="J7:J9" si="0">ROUND(F7*H7,0)</f>
        <v>0</v>
      </c>
      <c r="K7" s="103" t="s">
        <v>183</v>
      </c>
    </row>
    <row r="8" spans="1:11" x14ac:dyDescent="0.2">
      <c r="A8" s="98"/>
      <c r="B8" s="251"/>
      <c r="C8" s="178"/>
      <c r="D8" s="393" t="s">
        <v>772</v>
      </c>
      <c r="E8" s="478" t="s">
        <v>1166</v>
      </c>
      <c r="F8" s="467"/>
      <c r="G8" s="464" t="s">
        <v>152</v>
      </c>
      <c r="H8" s="334">
        <v>0.54500000000000004</v>
      </c>
      <c r="I8" s="335" t="s">
        <v>153</v>
      </c>
      <c r="J8" s="336">
        <f>ROUND(F8*H8,0)</f>
        <v>0</v>
      </c>
      <c r="K8" s="103" t="s">
        <v>184</v>
      </c>
    </row>
    <row r="9" spans="1:11" x14ac:dyDescent="0.2">
      <c r="A9" s="98"/>
      <c r="B9" s="581"/>
      <c r="C9" s="476"/>
      <c r="D9" s="393" t="s">
        <v>1167</v>
      </c>
      <c r="E9" s="351" t="s">
        <v>1168</v>
      </c>
      <c r="F9" s="467"/>
      <c r="G9" s="464" t="s">
        <v>152</v>
      </c>
      <c r="H9" s="471">
        <v>0.65400000000000003</v>
      </c>
      <c r="I9" s="469" t="s">
        <v>153</v>
      </c>
      <c r="J9" s="470">
        <f t="shared" si="0"/>
        <v>0</v>
      </c>
      <c r="K9" s="103" t="s">
        <v>257</v>
      </c>
    </row>
    <row r="10" spans="1:11" x14ac:dyDescent="0.2">
      <c r="A10" s="98"/>
      <c r="B10" s="349">
        <v>2</v>
      </c>
      <c r="C10" s="350" t="s">
        <v>226</v>
      </c>
      <c r="D10" s="393" t="s">
        <v>770</v>
      </c>
      <c r="E10" s="478" t="s">
        <v>1165</v>
      </c>
      <c r="F10" s="467"/>
      <c r="G10" s="464" t="s">
        <v>152</v>
      </c>
      <c r="H10" s="471">
        <v>0.47699999999999998</v>
      </c>
      <c r="I10" s="469" t="s">
        <v>153</v>
      </c>
      <c r="J10" s="470">
        <f t="shared" ref="J10" si="1">ROUND(F10*H10,0)</f>
        <v>0</v>
      </c>
      <c r="K10" s="103" t="s">
        <v>258</v>
      </c>
    </row>
    <row r="11" spans="1:11" x14ac:dyDescent="0.2">
      <c r="A11" s="98"/>
      <c r="B11" s="251"/>
      <c r="C11" s="178"/>
      <c r="D11" s="393" t="s">
        <v>772</v>
      </c>
      <c r="E11" s="478" t="s">
        <v>1166</v>
      </c>
      <c r="F11" s="467"/>
      <c r="G11" s="464" t="s">
        <v>152</v>
      </c>
      <c r="H11" s="334">
        <v>0.57299999999999995</v>
      </c>
      <c r="I11" s="335" t="s">
        <v>153</v>
      </c>
      <c r="J11" s="336">
        <f>ROUND(F11*H11,0)</f>
        <v>0</v>
      </c>
      <c r="K11" s="103" t="s">
        <v>259</v>
      </c>
    </row>
    <row r="12" spans="1:11" x14ac:dyDescent="0.2">
      <c r="A12" s="98"/>
      <c r="B12" s="581"/>
      <c r="C12" s="476"/>
      <c r="D12" s="393" t="s">
        <v>1167</v>
      </c>
      <c r="E12" s="351" t="s">
        <v>1168</v>
      </c>
      <c r="F12" s="467"/>
      <c r="G12" s="464" t="s">
        <v>152</v>
      </c>
      <c r="H12" s="471">
        <v>0.67700000000000005</v>
      </c>
      <c r="I12" s="469" t="s">
        <v>153</v>
      </c>
      <c r="J12" s="470">
        <f t="shared" ref="J12" si="2">ROUND(F12*H12,0)</f>
        <v>0</v>
      </c>
      <c r="K12" s="103" t="s">
        <v>260</v>
      </c>
    </row>
    <row r="13" spans="1:11" x14ac:dyDescent="0.2">
      <c r="A13" s="98"/>
      <c r="B13" s="349">
        <v>3</v>
      </c>
      <c r="C13" s="350" t="s">
        <v>228</v>
      </c>
      <c r="D13" s="393" t="s">
        <v>770</v>
      </c>
      <c r="E13" s="478" t="s">
        <v>1165</v>
      </c>
      <c r="F13" s="467"/>
      <c r="G13" s="464" t="s">
        <v>152</v>
      </c>
      <c r="H13" s="471">
        <v>0.5</v>
      </c>
      <c r="I13" s="469" t="s">
        <v>153</v>
      </c>
      <c r="J13" s="470">
        <f t="shared" ref="J13:J21" si="3">ROUND(F13*H13,0)</f>
        <v>0</v>
      </c>
      <c r="K13" s="103" t="s">
        <v>261</v>
      </c>
    </row>
    <row r="14" spans="1:11" x14ac:dyDescent="0.2">
      <c r="A14" s="98"/>
      <c r="B14" s="251"/>
      <c r="C14" s="178"/>
      <c r="D14" s="393" t="s">
        <v>772</v>
      </c>
      <c r="E14" s="478" t="s">
        <v>1166</v>
      </c>
      <c r="F14" s="467"/>
      <c r="G14" s="464" t="s">
        <v>152</v>
      </c>
      <c r="H14" s="334">
        <v>0.6</v>
      </c>
      <c r="I14" s="335" t="s">
        <v>153</v>
      </c>
      <c r="J14" s="336">
        <f t="shared" si="3"/>
        <v>0</v>
      </c>
      <c r="K14" s="103" t="s">
        <v>314</v>
      </c>
    </row>
    <row r="15" spans="1:11" x14ac:dyDescent="0.2">
      <c r="A15" s="98"/>
      <c r="B15" s="581"/>
      <c r="C15" s="476"/>
      <c r="D15" s="393" t="s">
        <v>1167</v>
      </c>
      <c r="E15" s="351" t="s">
        <v>1168</v>
      </c>
      <c r="F15" s="467"/>
      <c r="G15" s="464" t="s">
        <v>152</v>
      </c>
      <c r="H15" s="471">
        <v>0.7</v>
      </c>
      <c r="I15" s="469" t="s">
        <v>153</v>
      </c>
      <c r="J15" s="470">
        <f t="shared" si="3"/>
        <v>0</v>
      </c>
      <c r="K15" s="103" t="s">
        <v>501</v>
      </c>
    </row>
    <row r="16" spans="1:11" x14ac:dyDescent="0.2">
      <c r="A16" s="98"/>
      <c r="B16" s="349">
        <v>4</v>
      </c>
      <c r="C16" s="350" t="s">
        <v>230</v>
      </c>
      <c r="D16" s="393" t="s">
        <v>770</v>
      </c>
      <c r="E16" s="478" t="s">
        <v>1165</v>
      </c>
      <c r="F16" s="467"/>
      <c r="G16" s="464" t="s">
        <v>152</v>
      </c>
      <c r="H16" s="471">
        <v>0.5</v>
      </c>
      <c r="I16" s="469" t="s">
        <v>153</v>
      </c>
      <c r="J16" s="470">
        <f t="shared" si="3"/>
        <v>0</v>
      </c>
      <c r="K16" s="103" t="s">
        <v>502</v>
      </c>
    </row>
    <row r="17" spans="1:11" x14ac:dyDescent="0.2">
      <c r="A17" s="98"/>
      <c r="B17" s="251"/>
      <c r="C17" s="178"/>
      <c r="D17" s="393" t="s">
        <v>772</v>
      </c>
      <c r="E17" s="478" t="s">
        <v>1166</v>
      </c>
      <c r="F17" s="467"/>
      <c r="G17" s="464" t="s">
        <v>152</v>
      </c>
      <c r="H17" s="334">
        <v>0.6</v>
      </c>
      <c r="I17" s="335" t="s">
        <v>153</v>
      </c>
      <c r="J17" s="336">
        <f t="shared" si="3"/>
        <v>0</v>
      </c>
      <c r="K17" s="103" t="s">
        <v>503</v>
      </c>
    </row>
    <row r="18" spans="1:11" x14ac:dyDescent="0.2">
      <c r="A18" s="98"/>
      <c r="B18" s="581"/>
      <c r="C18" s="476"/>
      <c r="D18" s="393" t="s">
        <v>1167</v>
      </c>
      <c r="E18" s="351" t="s">
        <v>1168</v>
      </c>
      <c r="F18" s="467"/>
      <c r="G18" s="464" t="s">
        <v>152</v>
      </c>
      <c r="H18" s="471">
        <v>0.7</v>
      </c>
      <c r="I18" s="469" t="s">
        <v>153</v>
      </c>
      <c r="J18" s="470">
        <f t="shared" si="3"/>
        <v>0</v>
      </c>
      <c r="K18" s="103" t="s">
        <v>504</v>
      </c>
    </row>
    <row r="19" spans="1:11" x14ac:dyDescent="0.2">
      <c r="A19" s="98"/>
      <c r="B19" s="349">
        <v>5</v>
      </c>
      <c r="C19" s="350" t="s">
        <v>232</v>
      </c>
      <c r="D19" s="393" t="s">
        <v>770</v>
      </c>
      <c r="E19" s="478" t="s">
        <v>1165</v>
      </c>
      <c r="F19" s="467"/>
      <c r="G19" s="464" t="s">
        <v>152</v>
      </c>
      <c r="H19" s="471">
        <v>0.5</v>
      </c>
      <c r="I19" s="469" t="s">
        <v>153</v>
      </c>
      <c r="J19" s="470">
        <f t="shared" si="3"/>
        <v>0</v>
      </c>
      <c r="K19" s="103" t="s">
        <v>505</v>
      </c>
    </row>
    <row r="20" spans="1:11" x14ac:dyDescent="0.2">
      <c r="A20" s="98"/>
      <c r="B20" s="251"/>
      <c r="C20" s="178"/>
      <c r="D20" s="393" t="s">
        <v>772</v>
      </c>
      <c r="E20" s="478" t="s">
        <v>1166</v>
      </c>
      <c r="F20" s="467"/>
      <c r="G20" s="464" t="s">
        <v>152</v>
      </c>
      <c r="H20" s="334">
        <v>0.6</v>
      </c>
      <c r="I20" s="335" t="s">
        <v>153</v>
      </c>
      <c r="J20" s="336">
        <f t="shared" si="3"/>
        <v>0</v>
      </c>
      <c r="K20" s="103" t="s">
        <v>506</v>
      </c>
    </row>
    <row r="21" spans="1:11" x14ac:dyDescent="0.2">
      <c r="A21" s="98"/>
      <c r="B21" s="581"/>
      <c r="C21" s="476"/>
      <c r="D21" s="393" t="s">
        <v>1167</v>
      </c>
      <c r="E21" s="351" t="s">
        <v>1168</v>
      </c>
      <c r="F21" s="467"/>
      <c r="G21" s="464" t="s">
        <v>152</v>
      </c>
      <c r="H21" s="471">
        <v>0.7</v>
      </c>
      <c r="I21" s="469" t="s">
        <v>153</v>
      </c>
      <c r="J21" s="470">
        <f t="shared" si="3"/>
        <v>0</v>
      </c>
      <c r="K21" s="103" t="s">
        <v>507</v>
      </c>
    </row>
    <row r="22" spans="1:11" x14ac:dyDescent="0.2">
      <c r="A22" s="98"/>
      <c r="B22" s="349">
        <v>6</v>
      </c>
      <c r="C22" s="350" t="s">
        <v>1136</v>
      </c>
      <c r="D22" s="393" t="s">
        <v>770</v>
      </c>
      <c r="E22" s="478" t="s">
        <v>1165</v>
      </c>
      <c r="F22" s="467"/>
      <c r="G22" s="464" t="s">
        <v>152</v>
      </c>
      <c r="H22" s="471">
        <v>0.5</v>
      </c>
      <c r="I22" s="469" t="s">
        <v>153</v>
      </c>
      <c r="J22" s="470">
        <f t="shared" ref="J22:J24" si="4">ROUND(F22*H22,0)</f>
        <v>0</v>
      </c>
      <c r="K22" s="103" t="s">
        <v>508</v>
      </c>
    </row>
    <row r="23" spans="1:11" x14ac:dyDescent="0.2">
      <c r="A23" s="98"/>
      <c r="B23" s="251"/>
      <c r="C23" s="178"/>
      <c r="D23" s="393" t="s">
        <v>772</v>
      </c>
      <c r="E23" s="478" t="s">
        <v>1166</v>
      </c>
      <c r="F23" s="467"/>
      <c r="G23" s="464" t="s">
        <v>152</v>
      </c>
      <c r="H23" s="334">
        <v>0.6</v>
      </c>
      <c r="I23" s="335" t="s">
        <v>153</v>
      </c>
      <c r="J23" s="336">
        <f t="shared" si="4"/>
        <v>0</v>
      </c>
      <c r="K23" s="103" t="s">
        <v>509</v>
      </c>
    </row>
    <row r="24" spans="1:11" ht="13.5" thickBot="1" x14ac:dyDescent="0.25">
      <c r="A24" s="98"/>
      <c r="B24" s="581"/>
      <c r="C24" s="476"/>
      <c r="D24" s="393" t="s">
        <v>1167</v>
      </c>
      <c r="E24" s="351" t="s">
        <v>1168</v>
      </c>
      <c r="F24" s="467"/>
      <c r="G24" s="464" t="s">
        <v>152</v>
      </c>
      <c r="H24" s="471">
        <v>0.7</v>
      </c>
      <c r="I24" s="469" t="s">
        <v>153</v>
      </c>
      <c r="J24" s="470">
        <f t="shared" si="4"/>
        <v>0</v>
      </c>
      <c r="K24" s="103" t="s">
        <v>510</v>
      </c>
    </row>
    <row r="25" spans="1:11" x14ac:dyDescent="0.2">
      <c r="A25" s="98"/>
      <c r="B25" s="103"/>
      <c r="C25" s="103"/>
      <c r="D25" s="103"/>
      <c r="E25" s="103"/>
      <c r="F25" s="57"/>
      <c r="G25" s="104"/>
      <c r="H25" s="734" t="s">
        <v>1314</v>
      </c>
      <c r="I25" s="735"/>
      <c r="J25" s="105"/>
      <c r="K25" s="103"/>
    </row>
    <row r="26" spans="1:11" ht="13.5" thickBot="1" x14ac:dyDescent="0.25">
      <c r="A26" s="98"/>
      <c r="B26" s="247"/>
      <c r="C26" s="247"/>
      <c r="D26" s="103"/>
      <c r="E26" s="103"/>
      <c r="F26" s="57"/>
      <c r="G26" s="103"/>
      <c r="H26" s="736" t="s">
        <v>163</v>
      </c>
      <c r="I26" s="737"/>
      <c r="J26" s="5">
        <f>SUM(J7:J24)</f>
        <v>0</v>
      </c>
      <c r="K26" s="103" t="s">
        <v>1169</v>
      </c>
    </row>
  </sheetData>
  <customSheetViews>
    <customSheetView guid="{0BABB45E-2E04-4EF9-B6DB-A3C90737BC1D}" showPageBreaks="1" view="pageBreakPreview">
      <selection activeCell="H37" sqref="H37"/>
      <pageMargins left="0" right="0" top="0" bottom="0" header="0" footer="0"/>
      <printOptions horizontalCentered="1"/>
    </customSheetView>
    <customSheetView guid="{51EA80E5-8A40-457F-BD3B-5254392D47AE}" showPageBreaks="1" view="pageBreakPreview">
      <selection activeCell="H37" sqref="H37"/>
      <pageMargins left="0" right="0" top="0" bottom="0" header="0" footer="0"/>
      <printOptions horizontalCentered="1"/>
    </customSheetView>
    <customSheetView guid="{69464F70-16F9-4136-87AF-D70A02C3B76C}" showPageBreaks="1" view="pageBreakPreview">
      <selection activeCell="H37" sqref="H37"/>
      <pageMargins left="0" right="0" top="0" bottom="0" header="0" footer="0"/>
      <printOptions horizontalCentered="1"/>
    </customSheetView>
    <customSheetView guid="{D2B5EC5D-6E54-47E5-91DA-BD5989BD188A}" showPageBreaks="1" view="pageBreakPreview">
      <selection activeCell="H37" sqref="H37"/>
      <pageMargins left="0" right="0" top="0" bottom="0" header="0" footer="0"/>
      <printOptions horizontalCentered="1"/>
    </customSheetView>
    <customSheetView guid="{7638A293-2517-4C0E-9B00-4D7C5CE7FD01}" showPageBreaks="1" view="pageBreakPreview">
      <selection activeCell="H16" sqref="H16:I16"/>
      <pageMargins left="0" right="0" top="0" bottom="0" header="0" footer="0"/>
      <printOptions horizontalCentered="1"/>
    </customSheetView>
    <customSheetView guid="{52797262-6142-4579-A585-EF778AE1B777}" showPageBreaks="1" view="pageBreakPreview">
      <selection activeCell="H16" sqref="H16:I16"/>
      <pageMargins left="0" right="0" top="0" bottom="0" header="0" footer="0"/>
      <printOptions horizontalCentered="1"/>
    </customSheetView>
    <customSheetView guid="{88309E32-0F84-4306-A278-4798D3F83810}" showPageBreaks="1" view="pageBreakPreview">
      <selection activeCell="H37" sqref="H37"/>
      <pageMargins left="0" right="0" top="0" bottom="0" header="0" footer="0"/>
      <printOptions horizontalCentered="1"/>
    </customSheetView>
    <customSheetView guid="{82097881-6F01-409B-9626-09347A86C944}" showPageBreaks="1" view="pageBreakPreview">
      <selection activeCell="J14" sqref="J14"/>
      <pageMargins left="0" right="0" top="0" bottom="0" header="0" footer="0"/>
      <printOptions horizontalCentered="1"/>
    </customSheetView>
    <customSheetView guid="{5F692ADD-693B-4092-83D3-FB87A19A0587}" showPageBreaks="1" view="pageBreakPreview">
      <selection activeCell="H37" sqref="H37"/>
      <pageMargins left="0" right="0" top="0" bottom="0" header="0" footer="0"/>
      <printOptions horizontalCentered="1"/>
    </customSheetView>
  </customSheetViews>
  <mergeCells count="7">
    <mergeCell ref="H26:I26"/>
    <mergeCell ref="A1:B1"/>
    <mergeCell ref="C1:F1"/>
    <mergeCell ref="I1:K1"/>
    <mergeCell ref="B5:C5"/>
    <mergeCell ref="D5:E5"/>
    <mergeCell ref="H25:I25"/>
  </mergeCells>
  <phoneticPr fontId="2"/>
  <printOptions horizontalCentered="1"/>
  <pageMargins left="0.70866141732283472" right="0.70866141732283472" top="0.74803149606299213" bottom="0.74803149606299213" header="0.31496062992125984" footer="0.31496062992125984"/>
  <pageSetup paperSize="9" scale="97" fitToHeight="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5"/>
  <sheetViews>
    <sheetView showGridLines="0" tabSelected="1" view="pageBreakPreview" topLeftCell="A30" zoomScaleNormal="100" zoomScaleSheetLayoutView="100" workbookViewId="0">
      <selection activeCell="Q19" sqref="Q19"/>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45" customWidth="1"/>
    <col min="7" max="7" width="2" style="14" bestFit="1" customWidth="1"/>
    <col min="8" max="8" width="11.90625" style="14" customWidth="1"/>
    <col min="9" max="9" width="2" style="14" bestFit="1" customWidth="1"/>
    <col min="10" max="10" width="11.90625" style="45" customWidth="1"/>
    <col min="11" max="11" width="5" style="14" customWidth="1"/>
    <col min="12" max="16384" width="9" style="14"/>
  </cols>
  <sheetData>
    <row r="1" spans="1:11" ht="18.75" customHeight="1" x14ac:dyDescent="0.2">
      <c r="A1" s="731" t="s">
        <v>144</v>
      </c>
      <c r="B1" s="732"/>
      <c r="C1" s="856" t="s">
        <v>1170</v>
      </c>
      <c r="D1" s="1188"/>
      <c r="E1" s="1188"/>
      <c r="F1" s="1198"/>
      <c r="G1" s="94"/>
      <c r="H1" s="475" t="s">
        <v>1</v>
      </c>
      <c r="I1" s="1189">
        <f>総括表!H4</f>
        <v>0</v>
      </c>
      <c r="J1" s="1189"/>
      <c r="K1" s="1189"/>
    </row>
    <row r="2" spans="1:11" ht="11.25" customHeight="1" x14ac:dyDescent="0.2">
      <c r="A2" s="94"/>
      <c r="B2" s="94"/>
      <c r="C2" s="94"/>
      <c r="D2" s="94"/>
      <c r="E2" s="94"/>
      <c r="F2" s="248"/>
      <c r="G2" s="94"/>
      <c r="H2" s="94"/>
      <c r="I2" s="94"/>
      <c r="J2" s="248"/>
      <c r="K2" s="94"/>
    </row>
    <row r="3" spans="1:11" ht="11.25" customHeight="1" x14ac:dyDescent="0.2">
      <c r="A3" s="94"/>
      <c r="B3" s="94"/>
      <c r="C3" s="94"/>
      <c r="D3" s="94"/>
      <c r="E3" s="94"/>
      <c r="F3" s="248"/>
      <c r="G3" s="94"/>
      <c r="H3" s="94"/>
      <c r="I3" s="94"/>
      <c r="J3" s="248"/>
      <c r="K3" s="94"/>
    </row>
    <row r="4" spans="1:11" s="1" customFormat="1" ht="15" customHeight="1" thickBot="1" x14ac:dyDescent="0.25">
      <c r="A4" s="97"/>
      <c r="B4" s="746" t="s">
        <v>1315</v>
      </c>
      <c r="C4" s="746"/>
      <c r="D4" s="746"/>
      <c r="E4" s="746"/>
      <c r="F4" s="646"/>
      <c r="G4" s="98"/>
      <c r="H4" s="98" t="s">
        <v>266</v>
      </c>
      <c r="I4" s="98"/>
      <c r="J4" s="646"/>
      <c r="K4" s="98"/>
    </row>
    <row r="5" spans="1:11" s="1" customFormat="1" ht="18.75" customHeight="1" thickBot="1" x14ac:dyDescent="0.25">
      <c r="A5" s="97"/>
      <c r="B5" s="746"/>
      <c r="C5" s="746"/>
      <c r="D5" s="746"/>
      <c r="E5" s="746"/>
      <c r="F5" s="647"/>
      <c r="G5" s="138" t="s">
        <v>152</v>
      </c>
      <c r="H5" s="479">
        <v>0.8</v>
      </c>
      <c r="I5" s="138" t="s">
        <v>153</v>
      </c>
      <c r="J5" s="175">
        <f>ROUND(F5*H5,0)</f>
        <v>0</v>
      </c>
      <c r="K5" s="103" t="s">
        <v>1171</v>
      </c>
    </row>
    <row r="6" spans="1:11" ht="18.75" customHeight="1" x14ac:dyDescent="0.2">
      <c r="A6" s="94"/>
      <c r="B6" s="94"/>
      <c r="C6" s="94"/>
      <c r="D6" s="94"/>
      <c r="E6" s="94"/>
      <c r="F6" s="248"/>
      <c r="G6" s="94"/>
      <c r="H6" s="94"/>
      <c r="I6" s="94"/>
      <c r="J6" s="248"/>
      <c r="K6" s="94"/>
    </row>
    <row r="7" spans="1:11" ht="18.75" customHeight="1" x14ac:dyDescent="0.2">
      <c r="A7" s="731" t="s">
        <v>144</v>
      </c>
      <c r="B7" s="732"/>
      <c r="C7" s="856" t="s">
        <v>1172</v>
      </c>
      <c r="D7" s="1188"/>
      <c r="E7" s="1188"/>
      <c r="F7" s="1198"/>
      <c r="G7" s="94"/>
      <c r="H7" s="94"/>
      <c r="I7" s="94"/>
      <c r="J7" s="248"/>
      <c r="K7" s="94"/>
    </row>
    <row r="8" spans="1:11" ht="11.25" customHeight="1" x14ac:dyDescent="0.2">
      <c r="A8" s="94"/>
      <c r="B8" s="94"/>
      <c r="C8" s="94"/>
      <c r="D8" s="94"/>
      <c r="E8" s="94"/>
      <c r="F8" s="248"/>
      <c r="G8" s="94"/>
      <c r="H8" s="94"/>
      <c r="I8" s="94"/>
      <c r="J8" s="248"/>
      <c r="K8" s="94"/>
    </row>
    <row r="9" spans="1:11" ht="11.25" customHeight="1" x14ac:dyDescent="0.2">
      <c r="A9" s="94"/>
      <c r="B9" s="94"/>
      <c r="C9" s="94"/>
      <c r="D9" s="94"/>
      <c r="E9" s="94"/>
      <c r="F9" s="248"/>
      <c r="G9" s="94"/>
      <c r="H9" s="94"/>
      <c r="I9" s="94"/>
      <c r="J9" s="248"/>
      <c r="K9" s="248"/>
    </row>
    <row r="10" spans="1:11" s="1" customFormat="1" ht="15" customHeight="1" thickBot="1" x14ac:dyDescent="0.25">
      <c r="A10" s="97"/>
      <c r="B10" s="746" t="s">
        <v>1316</v>
      </c>
      <c r="C10" s="746"/>
      <c r="D10" s="746"/>
      <c r="E10" s="746"/>
      <c r="F10" s="646"/>
      <c r="G10" s="98"/>
      <c r="H10" s="98" t="s">
        <v>266</v>
      </c>
      <c r="I10" s="98"/>
      <c r="J10" s="646"/>
      <c r="K10" s="98"/>
    </row>
    <row r="11" spans="1:11" s="1" customFormat="1" ht="18.75" customHeight="1" thickBot="1" x14ac:dyDescent="0.25">
      <c r="A11" s="97"/>
      <c r="B11" s="746"/>
      <c r="C11" s="746"/>
      <c r="D11" s="746"/>
      <c r="E11" s="746"/>
      <c r="F11" s="647"/>
      <c r="G11" s="138" t="s">
        <v>152</v>
      </c>
      <c r="H11" s="479">
        <v>0.5</v>
      </c>
      <c r="I11" s="138" t="s">
        <v>153</v>
      </c>
      <c r="J11" s="175">
        <f>ROUND(F11*H11,0)</f>
        <v>0</v>
      </c>
      <c r="K11" s="103" t="s">
        <v>1173</v>
      </c>
    </row>
    <row r="12" spans="1:11" ht="18.75" customHeight="1" x14ac:dyDescent="0.2">
      <c r="A12" s="99"/>
      <c r="B12" s="94"/>
      <c r="C12" s="94"/>
      <c r="D12" s="94"/>
      <c r="E12" s="94"/>
      <c r="F12" s="248"/>
      <c r="G12" s="94"/>
      <c r="H12" s="94"/>
      <c r="I12" s="94"/>
      <c r="J12" s="248"/>
      <c r="K12" s="94"/>
    </row>
    <row r="13" spans="1:11" ht="18.75" customHeight="1" x14ac:dyDescent="0.2">
      <c r="A13" s="731" t="s">
        <v>144</v>
      </c>
      <c r="B13" s="732"/>
      <c r="C13" s="856" t="s">
        <v>1174</v>
      </c>
      <c r="D13" s="1188"/>
      <c r="E13" s="1188"/>
      <c r="F13" s="1198"/>
      <c r="G13" s="94"/>
      <c r="H13" s="94"/>
      <c r="I13" s="94"/>
      <c r="J13" s="248"/>
      <c r="K13" s="94"/>
    </row>
    <row r="14" spans="1:11" ht="11.25" customHeight="1" x14ac:dyDescent="0.2">
      <c r="A14" s="94"/>
      <c r="B14" s="94"/>
      <c r="C14" s="94"/>
      <c r="D14" s="94"/>
      <c r="E14" s="94"/>
      <c r="F14" s="248"/>
      <c r="G14" s="94"/>
      <c r="H14" s="94"/>
      <c r="I14" s="94"/>
      <c r="J14" s="248"/>
      <c r="K14" s="94"/>
    </row>
    <row r="15" spans="1:11" ht="11.25" customHeight="1" x14ac:dyDescent="0.2">
      <c r="A15" s="94"/>
      <c r="B15" s="94"/>
      <c r="C15" s="94"/>
      <c r="D15" s="94"/>
      <c r="E15" s="94"/>
      <c r="F15" s="248"/>
      <c r="G15" s="94"/>
      <c r="H15" s="94"/>
      <c r="I15" s="94"/>
      <c r="J15" s="248"/>
      <c r="K15" s="94"/>
    </row>
    <row r="16" spans="1:11" s="1" customFormat="1" ht="15" customHeight="1" thickBot="1" x14ac:dyDescent="0.25">
      <c r="A16" s="97"/>
      <c r="B16" s="746" t="s">
        <v>1317</v>
      </c>
      <c r="C16" s="746"/>
      <c r="D16" s="746"/>
      <c r="E16" s="746"/>
      <c r="F16" s="646"/>
      <c r="G16" s="98"/>
      <c r="H16" s="98" t="s">
        <v>266</v>
      </c>
      <c r="I16" s="98"/>
      <c r="J16" s="646"/>
      <c r="K16" s="98"/>
    </row>
    <row r="17" spans="1:11" s="1" customFormat="1" ht="18.75" customHeight="1" thickBot="1" x14ac:dyDescent="0.25">
      <c r="A17" s="97"/>
      <c r="B17" s="746"/>
      <c r="C17" s="746"/>
      <c r="D17" s="746"/>
      <c r="E17" s="746"/>
      <c r="F17" s="647"/>
      <c r="G17" s="138" t="s">
        <v>152</v>
      </c>
      <c r="H17" s="479">
        <v>0.5</v>
      </c>
      <c r="I17" s="138" t="s">
        <v>153</v>
      </c>
      <c r="J17" s="175">
        <f>ROUND(F17*H17,0)</f>
        <v>0</v>
      </c>
      <c r="K17" s="103" t="s">
        <v>1175</v>
      </c>
    </row>
    <row r="18" spans="1:11" ht="18.75" customHeight="1" x14ac:dyDescent="0.2">
      <c r="A18" s="99"/>
      <c r="B18" s="94"/>
      <c r="C18" s="94"/>
      <c r="D18" s="94"/>
      <c r="E18" s="94"/>
      <c r="F18" s="248"/>
      <c r="G18" s="94"/>
      <c r="H18" s="94"/>
      <c r="I18" s="94"/>
      <c r="J18" s="248"/>
      <c r="K18" s="94"/>
    </row>
    <row r="19" spans="1:11" ht="18.75" customHeight="1" x14ac:dyDescent="0.2">
      <c r="A19" s="731" t="s">
        <v>144</v>
      </c>
      <c r="B19" s="732"/>
      <c r="C19" s="856" t="s">
        <v>1176</v>
      </c>
      <c r="D19" s="1188"/>
      <c r="E19" s="1188"/>
      <c r="F19" s="1198"/>
      <c r="G19" s="94"/>
      <c r="H19" s="94"/>
      <c r="I19" s="94"/>
      <c r="J19" s="248"/>
      <c r="K19" s="94"/>
    </row>
    <row r="20" spans="1:11" ht="11.25" customHeight="1" x14ac:dyDescent="0.2">
      <c r="A20" s="94"/>
      <c r="B20" s="94"/>
      <c r="C20" s="94"/>
      <c r="D20" s="94"/>
      <c r="E20" s="94"/>
      <c r="F20" s="248"/>
      <c r="G20" s="94"/>
      <c r="H20" s="94"/>
      <c r="I20" s="94"/>
      <c r="J20" s="248"/>
      <c r="K20" s="94"/>
    </row>
    <row r="21" spans="1:11" ht="11.25" customHeight="1" x14ac:dyDescent="0.2">
      <c r="A21" s="94"/>
      <c r="B21" s="94"/>
      <c r="C21" s="94"/>
      <c r="D21" s="94"/>
      <c r="E21" s="94"/>
      <c r="F21" s="248"/>
      <c r="G21" s="94"/>
      <c r="H21" s="94"/>
      <c r="I21" s="94"/>
      <c r="J21" s="248"/>
      <c r="K21" s="94"/>
    </row>
    <row r="22" spans="1:11" s="1" customFormat="1" ht="15" customHeight="1" thickBot="1" x14ac:dyDescent="0.25">
      <c r="A22" s="97"/>
      <c r="B22" s="746" t="s">
        <v>1318</v>
      </c>
      <c r="C22" s="746"/>
      <c r="D22" s="746"/>
      <c r="E22" s="746"/>
      <c r="F22" s="646"/>
      <c r="G22" s="98"/>
      <c r="H22" s="98" t="s">
        <v>266</v>
      </c>
      <c r="I22" s="98"/>
      <c r="J22" s="646"/>
      <c r="K22" s="98"/>
    </row>
    <row r="23" spans="1:11" s="1" customFormat="1" ht="18.75" customHeight="1" thickBot="1" x14ac:dyDescent="0.25">
      <c r="A23" s="97"/>
      <c r="B23" s="746"/>
      <c r="C23" s="746"/>
      <c r="D23" s="746"/>
      <c r="E23" s="746"/>
      <c r="F23" s="647"/>
      <c r="G23" s="138" t="s">
        <v>152</v>
      </c>
      <c r="H23" s="479">
        <v>0.5</v>
      </c>
      <c r="I23" s="138" t="s">
        <v>153</v>
      </c>
      <c r="J23" s="175">
        <f>ROUND(F23*H23,0)</f>
        <v>0</v>
      </c>
      <c r="K23" s="103" t="s">
        <v>1177</v>
      </c>
    </row>
    <row r="24" spans="1:11" ht="18.75" customHeight="1" x14ac:dyDescent="0.2">
      <c r="A24" s="99"/>
      <c r="B24" s="94"/>
      <c r="C24" s="94"/>
      <c r="D24" s="94"/>
      <c r="E24" s="94"/>
      <c r="F24" s="248"/>
      <c r="G24" s="94"/>
      <c r="H24" s="94"/>
      <c r="I24" s="94"/>
      <c r="J24" s="248"/>
      <c r="K24" s="94"/>
    </row>
    <row r="25" spans="1:11" ht="18.75" customHeight="1" x14ac:dyDescent="0.2">
      <c r="A25" s="731" t="s">
        <v>144</v>
      </c>
      <c r="B25" s="732"/>
      <c r="C25" s="856" t="s">
        <v>1178</v>
      </c>
      <c r="D25" s="1188"/>
      <c r="E25" s="1188"/>
      <c r="F25" s="1198"/>
      <c r="G25" s="94"/>
      <c r="H25" s="94"/>
      <c r="I25" s="94"/>
      <c r="J25" s="248"/>
      <c r="K25" s="94"/>
    </row>
    <row r="26" spans="1:11" ht="11.25" customHeight="1" x14ac:dyDescent="0.2">
      <c r="A26" s="94"/>
      <c r="B26" s="94"/>
      <c r="C26" s="94"/>
      <c r="D26" s="94"/>
      <c r="E26" s="94"/>
      <c r="F26" s="248"/>
      <c r="G26" s="94"/>
      <c r="H26" s="94"/>
      <c r="I26" s="94"/>
      <c r="J26" s="248"/>
      <c r="K26" s="94"/>
    </row>
    <row r="27" spans="1:11" ht="11.25" customHeight="1" x14ac:dyDescent="0.2">
      <c r="A27" s="94"/>
      <c r="B27" s="94"/>
      <c r="C27" s="94"/>
      <c r="D27" s="94"/>
      <c r="E27" s="94"/>
      <c r="F27" s="248"/>
      <c r="G27" s="94"/>
      <c r="H27" s="94"/>
      <c r="I27" s="94"/>
      <c r="J27" s="248"/>
      <c r="K27" s="94"/>
    </row>
    <row r="28" spans="1:11" s="1" customFormat="1" ht="15" customHeight="1" thickBot="1" x14ac:dyDescent="0.25">
      <c r="A28" s="97"/>
      <c r="B28" s="746" t="s">
        <v>1319</v>
      </c>
      <c r="C28" s="746"/>
      <c r="D28" s="746"/>
      <c r="E28" s="746"/>
      <c r="F28" s="646"/>
      <c r="G28" s="98"/>
      <c r="H28" s="98" t="s">
        <v>266</v>
      </c>
      <c r="I28" s="98"/>
      <c r="J28" s="646"/>
      <c r="K28" s="98"/>
    </row>
    <row r="29" spans="1:11" s="1" customFormat="1" ht="18.75" customHeight="1" thickBot="1" x14ac:dyDescent="0.25">
      <c r="A29" s="97"/>
      <c r="B29" s="746"/>
      <c r="C29" s="746"/>
      <c r="D29" s="746"/>
      <c r="E29" s="746"/>
      <c r="F29" s="647"/>
      <c r="G29" s="138" t="s">
        <v>152</v>
      </c>
      <c r="H29" s="479">
        <v>0.8</v>
      </c>
      <c r="I29" s="138" t="s">
        <v>153</v>
      </c>
      <c r="J29" s="175">
        <f>ROUND(F29*H29,0)</f>
        <v>0</v>
      </c>
      <c r="K29" s="103" t="s">
        <v>1179</v>
      </c>
    </row>
    <row r="30" spans="1:11" ht="18.75" customHeight="1" x14ac:dyDescent="0.2">
      <c r="A30" s="99"/>
      <c r="B30" s="94"/>
      <c r="C30" s="94"/>
      <c r="D30" s="94"/>
      <c r="E30" s="94"/>
      <c r="F30" s="248"/>
      <c r="G30" s="94"/>
      <c r="H30" s="94"/>
      <c r="I30" s="94"/>
      <c r="J30" s="248"/>
      <c r="K30" s="94"/>
    </row>
    <row r="31" spans="1:11" ht="18.75" customHeight="1" x14ac:dyDescent="0.2">
      <c r="A31" s="731" t="s">
        <v>144</v>
      </c>
      <c r="B31" s="732"/>
      <c r="C31" s="856" t="s">
        <v>1180</v>
      </c>
      <c r="D31" s="1188"/>
      <c r="E31" s="1188"/>
      <c r="F31" s="1198"/>
      <c r="G31" s="94"/>
      <c r="H31" s="94"/>
      <c r="I31" s="94"/>
      <c r="J31" s="248"/>
      <c r="K31" s="94"/>
    </row>
    <row r="32" spans="1:11" ht="11.25" customHeight="1" x14ac:dyDescent="0.2">
      <c r="A32" s="94"/>
      <c r="B32" s="94"/>
      <c r="C32" s="94"/>
      <c r="D32" s="94"/>
      <c r="E32" s="94"/>
      <c r="F32" s="248"/>
      <c r="G32" s="94"/>
      <c r="H32" s="94"/>
      <c r="I32" s="94"/>
      <c r="J32" s="248"/>
      <c r="K32" s="94"/>
    </row>
    <row r="33" spans="1:11" ht="11.25" customHeight="1" x14ac:dyDescent="0.2">
      <c r="A33" s="94"/>
      <c r="B33" s="94"/>
      <c r="C33" s="94"/>
      <c r="D33" s="94"/>
      <c r="E33" s="94"/>
      <c r="F33" s="248"/>
      <c r="G33" s="94"/>
      <c r="H33" s="94"/>
      <c r="I33" s="94"/>
      <c r="J33" s="248"/>
      <c r="K33" s="94"/>
    </row>
    <row r="34" spans="1:11" s="1" customFormat="1" ht="15" customHeight="1" thickBot="1" x14ac:dyDescent="0.25">
      <c r="A34" s="97"/>
      <c r="B34" s="745" t="s">
        <v>1320</v>
      </c>
      <c r="C34" s="745"/>
      <c r="D34" s="745"/>
      <c r="E34" s="745"/>
      <c r="F34" s="646"/>
      <c r="G34" s="98"/>
      <c r="H34" s="98" t="s">
        <v>266</v>
      </c>
      <c r="I34" s="98"/>
      <c r="J34" s="646"/>
      <c r="K34" s="98"/>
    </row>
    <row r="35" spans="1:11" s="1" customFormat="1" ht="18.75" customHeight="1" thickBot="1" x14ac:dyDescent="0.25">
      <c r="A35" s="97"/>
      <c r="B35" s="745"/>
      <c r="C35" s="745"/>
      <c r="D35" s="745"/>
      <c r="E35" s="745"/>
      <c r="F35" s="647"/>
      <c r="G35" s="138" t="s">
        <v>152</v>
      </c>
      <c r="H35" s="479">
        <v>0.7</v>
      </c>
      <c r="I35" s="138" t="s">
        <v>153</v>
      </c>
      <c r="J35" s="175">
        <f>ROUND(F35*H35,0)</f>
        <v>0</v>
      </c>
      <c r="K35" s="103" t="s">
        <v>1181</v>
      </c>
    </row>
  </sheetData>
  <customSheetViews>
    <customSheetView guid="{0BABB45E-2E04-4EF9-B6DB-A3C90737BC1D}" showPageBreaks="1" showGridLines="0" view="pageBreakPreview">
      <selection activeCell="H9" sqref="H9"/>
      <pageMargins left="0" right="0" top="0" bottom="0" header="0" footer="0"/>
      <printOptions horizontalCentered="1"/>
      <headerFooter alignWithMargins="0"/>
    </customSheetView>
    <customSheetView guid="{51EA80E5-8A40-457F-BD3B-5254392D47AE}" showPageBreaks="1" showGridLines="0" view="pageBreakPreview">
      <selection activeCell="H9" sqref="H9"/>
      <pageMargins left="0" right="0" top="0" bottom="0" header="0" footer="0"/>
      <printOptions horizontalCentered="1"/>
      <headerFooter alignWithMargins="0"/>
    </customSheetView>
    <customSheetView guid="{69464F70-16F9-4136-87AF-D70A02C3B76C}" showPageBreaks="1" showGridLines="0" view="pageBreakPreview">
      <selection activeCell="H9" sqref="H9"/>
      <pageMargins left="0" right="0" top="0" bottom="0" header="0" footer="0"/>
      <printOptions horizontalCentered="1"/>
      <headerFooter alignWithMargins="0"/>
    </customSheetView>
    <customSheetView guid="{D2B5EC5D-6E54-47E5-91DA-BD5989BD188A}" showPageBreaks="1" showGridLines="0" view="pageBreakPreview">
      <selection activeCell="H9" sqref="H9"/>
      <pageMargins left="0" right="0" top="0" bottom="0" header="0" footer="0"/>
      <printOptions horizontalCentered="1"/>
      <headerFooter alignWithMargins="0"/>
    </customSheetView>
    <customSheetView guid="{7638A293-2517-4C0E-9B00-4D7C5CE7FD01}" showPageBreaks="1" showGridLines="0" view="pageBreakPreview">
      <selection activeCell="L19" sqref="L19"/>
      <pageMargins left="0" right="0" top="0" bottom="0" header="0" footer="0"/>
      <printOptions horizontalCentered="1"/>
      <headerFooter alignWithMargins="0"/>
    </customSheetView>
    <customSheetView guid="{52797262-6142-4579-A585-EF778AE1B777}" showPageBreaks="1" showGridLines="0" view="pageBreakPreview">
      <selection activeCell="L19" sqref="L19"/>
      <pageMargins left="0" right="0" top="0" bottom="0" header="0" footer="0"/>
      <printOptions horizontalCentered="1"/>
      <headerFooter alignWithMargins="0"/>
    </customSheetView>
    <customSheetView guid="{88309E32-0F84-4306-A278-4798D3F83810}" showPageBreaks="1" showGridLines="0" view="pageBreakPreview">
      <selection activeCell="H9" sqref="H9"/>
      <pageMargins left="0" right="0" top="0" bottom="0" header="0" footer="0"/>
      <printOptions horizontalCentered="1"/>
      <headerFooter alignWithMargins="0"/>
    </customSheetView>
    <customSheetView guid="{82097881-6F01-409B-9626-09347A86C944}" showPageBreaks="1" showGridLines="0" view="pageBreakPreview">
      <selection activeCell="F5" sqref="F5"/>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H9" sqref="H9"/>
      <pageMargins left="0" right="0" top="0" bottom="0" header="0" footer="0"/>
      <printOptions horizontalCentered="1"/>
      <headerFooter alignWithMargins="0"/>
    </customSheetView>
  </customSheetViews>
  <mergeCells count="19">
    <mergeCell ref="B34:E35"/>
    <mergeCell ref="B22:E23"/>
    <mergeCell ref="A25:B25"/>
    <mergeCell ref="C25:F25"/>
    <mergeCell ref="B28:E29"/>
    <mergeCell ref="A31:B31"/>
    <mergeCell ref="C31:F31"/>
    <mergeCell ref="B10:E11"/>
    <mergeCell ref="A13:B13"/>
    <mergeCell ref="C13:F13"/>
    <mergeCell ref="B16:E17"/>
    <mergeCell ref="A19:B19"/>
    <mergeCell ref="C19:F19"/>
    <mergeCell ref="A1:B1"/>
    <mergeCell ref="C1:F1"/>
    <mergeCell ref="I1:K1"/>
    <mergeCell ref="B4:E5"/>
    <mergeCell ref="A7:B7"/>
    <mergeCell ref="C7:F7"/>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7"/>
  <sheetViews>
    <sheetView showGridLines="0" view="pageBreakPreview" zoomScaleNormal="100" zoomScaleSheetLayoutView="100" workbookViewId="0">
      <selection activeCell="O12" sqref="O12"/>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4" customWidth="1"/>
    <col min="7" max="7" width="2" style="14" bestFit="1" customWidth="1"/>
    <col min="8" max="8" width="11.90625" style="14" customWidth="1"/>
    <col min="9" max="9" width="2" style="14" bestFit="1" customWidth="1"/>
    <col min="10" max="10" width="11.90625" style="14" customWidth="1"/>
    <col min="11" max="11" width="4.1796875" style="14" customWidth="1"/>
    <col min="12" max="13" width="9" style="14"/>
    <col min="14" max="14" width="9" style="14" customWidth="1"/>
    <col min="15" max="16384" width="9" style="14"/>
  </cols>
  <sheetData>
    <row r="1" spans="1:15" ht="18.75" customHeight="1" x14ac:dyDescent="0.2">
      <c r="A1" s="731" t="s">
        <v>144</v>
      </c>
      <c r="B1" s="732"/>
      <c r="C1" s="731" t="s">
        <v>14</v>
      </c>
      <c r="D1" s="733"/>
      <c r="E1" s="732"/>
      <c r="F1" s="94"/>
      <c r="G1" s="94"/>
      <c r="H1" s="357" t="s">
        <v>1</v>
      </c>
      <c r="I1" s="728">
        <f>総括表!H4</f>
        <v>0</v>
      </c>
      <c r="J1" s="728"/>
      <c r="K1" s="728"/>
    </row>
    <row r="2" spans="1:15" ht="9.75" customHeight="1" x14ac:dyDescent="0.2">
      <c r="A2" s="94"/>
      <c r="B2" s="94"/>
      <c r="C2" s="94"/>
      <c r="D2" s="94"/>
      <c r="E2" s="94"/>
      <c r="F2" s="94"/>
      <c r="G2" s="94"/>
      <c r="H2" s="94"/>
      <c r="I2" s="94"/>
      <c r="J2" s="96"/>
      <c r="K2" s="94"/>
    </row>
    <row r="3" spans="1:15" ht="14" x14ac:dyDescent="0.2">
      <c r="A3" s="97" t="s">
        <v>9</v>
      </c>
      <c r="B3" s="98" t="s">
        <v>265</v>
      </c>
      <c r="C3" s="94"/>
      <c r="D3" s="94"/>
      <c r="E3" s="94"/>
      <c r="F3" s="94"/>
      <c r="G3" s="94"/>
      <c r="H3" s="94"/>
      <c r="I3" s="94"/>
      <c r="J3" s="94"/>
      <c r="K3" s="94"/>
    </row>
    <row r="4" spans="1:15" ht="4.5" customHeight="1" x14ac:dyDescent="0.2">
      <c r="A4" s="99"/>
      <c r="B4" s="94"/>
      <c r="C4" s="94"/>
      <c r="D4" s="94"/>
      <c r="E4" s="94"/>
      <c r="F4" s="94"/>
      <c r="G4" s="94"/>
      <c r="H4" s="94"/>
      <c r="I4" s="94"/>
      <c r="J4" s="94"/>
      <c r="K4" s="94"/>
    </row>
    <row r="5" spans="1:15" ht="15" customHeight="1" x14ac:dyDescent="0.2">
      <c r="A5" s="99"/>
      <c r="B5" s="745" t="s">
        <v>1276</v>
      </c>
      <c r="C5" s="745"/>
      <c r="D5" s="745"/>
      <c r="E5" s="745"/>
      <c r="F5" s="94"/>
      <c r="G5" s="94"/>
      <c r="H5" s="94"/>
      <c r="I5" s="94"/>
      <c r="J5" s="94"/>
      <c r="K5" s="94"/>
    </row>
    <row r="6" spans="1:15" s="1" customFormat="1" ht="15" customHeight="1" x14ac:dyDescent="0.2">
      <c r="A6" s="97"/>
      <c r="B6" s="745"/>
      <c r="C6" s="745"/>
      <c r="D6" s="745"/>
      <c r="E6" s="745"/>
      <c r="F6" s="98"/>
      <c r="G6" s="98"/>
      <c r="H6" s="98" t="s">
        <v>266</v>
      </c>
      <c r="I6" s="98"/>
      <c r="J6" s="98"/>
      <c r="K6" s="98"/>
      <c r="M6" s="14"/>
      <c r="N6" s="14"/>
    </row>
    <row r="7" spans="1:15" s="1" customFormat="1" ht="18.75" customHeight="1" x14ac:dyDescent="0.2">
      <c r="A7" s="97"/>
      <c r="B7" s="745"/>
      <c r="C7" s="745"/>
      <c r="D7" s="745"/>
      <c r="E7" s="745"/>
      <c r="F7" s="305"/>
      <c r="G7" s="138" t="s">
        <v>152</v>
      </c>
      <c r="H7" s="306">
        <v>0.3</v>
      </c>
      <c r="I7" s="138" t="s">
        <v>153</v>
      </c>
      <c r="J7" s="304">
        <f>ROUND(F7*H7,0)</f>
        <v>0</v>
      </c>
      <c r="K7" s="103" t="s">
        <v>164</v>
      </c>
      <c r="L7" s="1" t="s">
        <v>152</v>
      </c>
      <c r="M7" s="14"/>
      <c r="N7" s="14"/>
    </row>
    <row r="8" spans="1:15" ht="11.25" customHeight="1" x14ac:dyDescent="0.2">
      <c r="A8" s="94"/>
      <c r="B8" s="94"/>
      <c r="C8" s="94"/>
      <c r="D8" s="94"/>
      <c r="E8" s="94"/>
      <c r="F8" s="94"/>
      <c r="G8" s="94"/>
      <c r="H8" s="94"/>
      <c r="I8" s="94"/>
      <c r="J8" s="114" t="s">
        <v>267</v>
      </c>
      <c r="K8" s="94"/>
    </row>
    <row r="9" spans="1:15" ht="2.25" customHeight="1" x14ac:dyDescent="0.2">
      <c r="A9" s="94"/>
      <c r="B9" s="94"/>
      <c r="C9" s="94"/>
      <c r="D9" s="94"/>
      <c r="E9" s="94"/>
      <c r="F9" s="94"/>
      <c r="G9" s="94"/>
      <c r="H9" s="94"/>
      <c r="I9" s="94"/>
      <c r="J9" s="114"/>
      <c r="K9" s="94"/>
    </row>
    <row r="10" spans="1:15" ht="17.25" customHeight="1" x14ac:dyDescent="0.2">
      <c r="A10" s="97" t="s">
        <v>13</v>
      </c>
      <c r="B10" s="98" t="s">
        <v>268</v>
      </c>
      <c r="C10" s="94"/>
      <c r="D10" s="94"/>
      <c r="E10" s="94"/>
      <c r="F10" s="94"/>
      <c r="G10" s="94"/>
      <c r="H10" s="94"/>
      <c r="I10" s="94"/>
      <c r="J10" s="94"/>
      <c r="K10" s="94"/>
    </row>
    <row r="11" spans="1:15" ht="7.5" customHeight="1" x14ac:dyDescent="0.2">
      <c r="A11" s="99"/>
      <c r="B11" s="94"/>
      <c r="C11" s="94"/>
      <c r="D11" s="94"/>
      <c r="E11" s="94"/>
      <c r="F11" s="94"/>
      <c r="G11" s="94"/>
      <c r="H11" s="94"/>
      <c r="I11" s="94"/>
      <c r="J11" s="94"/>
      <c r="K11" s="94"/>
    </row>
    <row r="12" spans="1:15" ht="13.5" customHeight="1" x14ac:dyDescent="0.2">
      <c r="A12" s="99"/>
      <c r="B12" s="729" t="s">
        <v>146</v>
      </c>
      <c r="C12" s="730"/>
      <c r="D12" s="729" t="s">
        <v>147</v>
      </c>
      <c r="E12" s="730"/>
      <c r="F12" s="331" t="s">
        <v>148</v>
      </c>
      <c r="G12" s="331"/>
      <c r="H12" s="331" t="s">
        <v>149</v>
      </c>
      <c r="I12" s="331"/>
      <c r="J12" s="331" t="s">
        <v>8</v>
      </c>
      <c r="K12" s="103"/>
    </row>
    <row r="13" spans="1:15" ht="13.5" customHeight="1" x14ac:dyDescent="0.2">
      <c r="A13" s="99"/>
      <c r="B13" s="147"/>
      <c r="C13" s="250"/>
      <c r="D13" s="347"/>
      <c r="E13" s="348"/>
      <c r="F13" s="134"/>
      <c r="G13" s="134"/>
      <c r="H13" s="134"/>
      <c r="I13" s="134"/>
      <c r="J13" s="102" t="s">
        <v>150</v>
      </c>
      <c r="K13" s="103"/>
    </row>
    <row r="14" spans="1:15" s="1" customFormat="1" ht="13.5" customHeight="1" x14ac:dyDescent="0.2">
      <c r="A14" s="98"/>
      <c r="B14" s="349">
        <v>1</v>
      </c>
      <c r="C14" s="350" t="s">
        <v>155</v>
      </c>
      <c r="D14" s="726"/>
      <c r="E14" s="727"/>
      <c r="F14" s="307"/>
      <c r="G14" s="301" t="s">
        <v>152</v>
      </c>
      <c r="H14" s="308">
        <v>7.3999999999999996E-2</v>
      </c>
      <c r="I14" s="303" t="s">
        <v>153</v>
      </c>
      <c r="J14" s="304">
        <f>ROUND(F14*H14,0)</f>
        <v>0</v>
      </c>
      <c r="K14" s="103" t="s">
        <v>183</v>
      </c>
      <c r="L14" s="14"/>
      <c r="M14" s="14"/>
      <c r="N14" s="14"/>
      <c r="O14" s="295"/>
    </row>
    <row r="15" spans="1:15" s="1" customFormat="1" ht="13.5" customHeight="1" x14ac:dyDescent="0.2">
      <c r="A15" s="98"/>
      <c r="B15" s="349">
        <v>2</v>
      </c>
      <c r="C15" s="350" t="s">
        <v>157</v>
      </c>
      <c r="D15" s="726"/>
      <c r="E15" s="727"/>
      <c r="F15" s="307"/>
      <c r="G15" s="301" t="s">
        <v>152</v>
      </c>
      <c r="H15" s="308">
        <v>0.13300000000000001</v>
      </c>
      <c r="I15" s="303" t="s">
        <v>153</v>
      </c>
      <c r="J15" s="304">
        <f>ROUND(F15*H15,0)</f>
        <v>0</v>
      </c>
      <c r="K15" s="103" t="s">
        <v>184</v>
      </c>
      <c r="L15" s="14"/>
      <c r="M15" s="14"/>
      <c r="N15" s="14"/>
      <c r="O15" s="295"/>
    </row>
    <row r="16" spans="1:15" s="1" customFormat="1" ht="13.5" customHeight="1" x14ac:dyDescent="0.25">
      <c r="A16" s="98"/>
      <c r="B16" s="349">
        <v>3</v>
      </c>
      <c r="C16" s="350" t="s">
        <v>159</v>
      </c>
      <c r="D16" s="726"/>
      <c r="E16" s="727"/>
      <c r="F16" s="307"/>
      <c r="G16" s="301" t="s">
        <v>152</v>
      </c>
      <c r="H16" s="308">
        <v>0.16400000000000001</v>
      </c>
      <c r="I16" s="303" t="s">
        <v>153</v>
      </c>
      <c r="J16" s="304">
        <f>ROUND(F16*H16,0)</f>
        <v>0</v>
      </c>
      <c r="K16" s="103" t="s">
        <v>257</v>
      </c>
      <c r="L16" s="14"/>
      <c r="M16" s="14"/>
      <c r="N16" s="14"/>
      <c r="O16" s="296"/>
    </row>
    <row r="17" spans="1:15" s="1" customFormat="1" ht="13.5" customHeight="1" x14ac:dyDescent="0.25">
      <c r="A17" s="98"/>
      <c r="B17" s="349">
        <v>4</v>
      </c>
      <c r="C17" s="350" t="s">
        <v>161</v>
      </c>
      <c r="D17" s="726"/>
      <c r="E17" s="727"/>
      <c r="F17" s="307"/>
      <c r="G17" s="301" t="s">
        <v>152</v>
      </c>
      <c r="H17" s="308">
        <v>0.16200000000000001</v>
      </c>
      <c r="I17" s="303" t="s">
        <v>153</v>
      </c>
      <c r="J17" s="304">
        <f>ROUND(F17*H17,0)</f>
        <v>0</v>
      </c>
      <c r="K17" s="103" t="s">
        <v>258</v>
      </c>
      <c r="L17" s="14"/>
      <c r="M17" s="14"/>
      <c r="N17" s="14"/>
      <c r="O17" s="296"/>
    </row>
    <row r="18" spans="1:15" s="1" customFormat="1" ht="13.5" customHeight="1" x14ac:dyDescent="0.25">
      <c r="A18" s="98"/>
      <c r="B18" s="349">
        <v>5</v>
      </c>
      <c r="C18" s="350" t="s">
        <v>173</v>
      </c>
      <c r="D18" s="726"/>
      <c r="E18" s="727"/>
      <c r="F18" s="307"/>
      <c r="G18" s="301" t="s">
        <v>152</v>
      </c>
      <c r="H18" s="308">
        <v>0.17899999999999999</v>
      </c>
      <c r="I18" s="303" t="s">
        <v>153</v>
      </c>
      <c r="J18" s="304">
        <f>ROUND(F18*H18,0)</f>
        <v>0</v>
      </c>
      <c r="K18" s="103" t="s">
        <v>162</v>
      </c>
      <c r="L18" s="14"/>
      <c r="M18" s="14"/>
      <c r="N18" s="14"/>
      <c r="O18" s="296"/>
    </row>
    <row r="19" spans="1:15" s="1" customFormat="1" ht="13.5" customHeight="1" x14ac:dyDescent="0.25">
      <c r="A19" s="98"/>
      <c r="B19" s="349">
        <v>6</v>
      </c>
      <c r="C19" s="351" t="s">
        <v>175</v>
      </c>
      <c r="D19" s="726"/>
      <c r="E19" s="727"/>
      <c r="F19" s="307"/>
      <c r="G19" s="301" t="s">
        <v>152</v>
      </c>
      <c r="H19" s="308">
        <v>0.21199999999999999</v>
      </c>
      <c r="I19" s="303" t="s">
        <v>153</v>
      </c>
      <c r="J19" s="304">
        <f t="shared" ref="J19:J33" si="0">ROUND(F19*H19,0)</f>
        <v>0</v>
      </c>
      <c r="K19" s="103" t="s">
        <v>174</v>
      </c>
      <c r="L19" s="14"/>
      <c r="M19" s="14"/>
      <c r="N19" s="14"/>
      <c r="O19" s="297"/>
    </row>
    <row r="20" spans="1:15" s="1" customFormat="1" ht="13.5" customHeight="1" x14ac:dyDescent="0.25">
      <c r="A20" s="98"/>
      <c r="B20" s="349">
        <v>7</v>
      </c>
      <c r="C20" s="351" t="s">
        <v>196</v>
      </c>
      <c r="D20" s="726"/>
      <c r="E20" s="727"/>
      <c r="F20" s="307"/>
      <c r="G20" s="331" t="s">
        <v>152</v>
      </c>
      <c r="H20" s="308">
        <v>0.246</v>
      </c>
      <c r="I20" s="303" t="s">
        <v>153</v>
      </c>
      <c r="J20" s="304">
        <f t="shared" si="0"/>
        <v>0</v>
      </c>
      <c r="K20" s="103" t="s">
        <v>176</v>
      </c>
      <c r="L20" s="14"/>
      <c r="M20" s="14"/>
      <c r="N20" s="14"/>
      <c r="O20" s="297"/>
    </row>
    <row r="21" spans="1:15" s="1" customFormat="1" ht="13.5" customHeight="1" x14ac:dyDescent="0.25">
      <c r="A21" s="98"/>
      <c r="B21" s="349">
        <v>8</v>
      </c>
      <c r="C21" s="351" t="s">
        <v>197</v>
      </c>
      <c r="D21" s="726"/>
      <c r="E21" s="744"/>
      <c r="F21" s="307"/>
      <c r="G21" s="301" t="s">
        <v>152</v>
      </c>
      <c r="H21" s="308">
        <v>0.27300000000000002</v>
      </c>
      <c r="I21" s="335" t="s">
        <v>153</v>
      </c>
      <c r="J21" s="304">
        <f t="shared" si="0"/>
        <v>0</v>
      </c>
      <c r="K21" s="103" t="s">
        <v>269</v>
      </c>
      <c r="L21" s="14"/>
      <c r="M21" s="14"/>
      <c r="N21" s="14"/>
      <c r="O21" s="296"/>
    </row>
    <row r="22" spans="1:15" s="1" customFormat="1" ht="13.5" customHeight="1" x14ac:dyDescent="0.25">
      <c r="A22" s="98"/>
      <c r="B22" s="349">
        <v>9</v>
      </c>
      <c r="C22" s="351" t="s">
        <v>270</v>
      </c>
      <c r="D22" s="726"/>
      <c r="E22" s="744"/>
      <c r="F22" s="307"/>
      <c r="G22" s="301" t="s">
        <v>152</v>
      </c>
      <c r="H22" s="308">
        <v>0.3</v>
      </c>
      <c r="I22" s="335" t="s">
        <v>153</v>
      </c>
      <c r="J22" s="304">
        <f t="shared" si="0"/>
        <v>0</v>
      </c>
      <c r="K22" s="103" t="s">
        <v>250</v>
      </c>
      <c r="L22" s="14"/>
      <c r="M22" s="14"/>
      <c r="N22" s="14"/>
      <c r="O22" s="298"/>
    </row>
    <row r="23" spans="1:15" s="1" customFormat="1" ht="13.5" customHeight="1" x14ac:dyDescent="0.25">
      <c r="A23" s="98"/>
      <c r="B23" s="349">
        <v>10</v>
      </c>
      <c r="C23" s="350" t="s">
        <v>271</v>
      </c>
      <c r="D23" s="726"/>
      <c r="E23" s="744"/>
      <c r="F23" s="307"/>
      <c r="G23" s="301" t="s">
        <v>152</v>
      </c>
      <c r="H23" s="309">
        <v>0.32400000000000001</v>
      </c>
      <c r="I23" s="335" t="s">
        <v>153</v>
      </c>
      <c r="J23" s="304">
        <f t="shared" si="0"/>
        <v>0</v>
      </c>
      <c r="K23" s="103" t="s">
        <v>272</v>
      </c>
      <c r="L23" s="14"/>
      <c r="M23" s="14"/>
      <c r="N23" s="14"/>
      <c r="O23" s="297"/>
    </row>
    <row r="24" spans="1:15" s="1" customFormat="1" ht="13.5" customHeight="1" x14ac:dyDescent="0.25">
      <c r="A24" s="98"/>
      <c r="B24" s="349">
        <v>11</v>
      </c>
      <c r="C24" s="351" t="s">
        <v>273</v>
      </c>
      <c r="D24" s="726"/>
      <c r="E24" s="744"/>
      <c r="F24" s="307"/>
      <c r="G24" s="301" t="s">
        <v>152</v>
      </c>
      <c r="H24" s="309">
        <v>0.34899999999999998</v>
      </c>
      <c r="I24" s="335" t="s">
        <v>153</v>
      </c>
      <c r="J24" s="304">
        <f t="shared" si="0"/>
        <v>0</v>
      </c>
      <c r="K24" s="103" t="s">
        <v>229</v>
      </c>
      <c r="L24" s="14"/>
      <c r="M24" s="14"/>
      <c r="N24" s="14"/>
      <c r="O24" s="297"/>
    </row>
    <row r="25" spans="1:15" s="1" customFormat="1" ht="13.5" customHeight="1" x14ac:dyDescent="0.25">
      <c r="A25" s="98"/>
      <c r="B25" s="349">
        <v>12</v>
      </c>
      <c r="C25" s="351" t="s">
        <v>274</v>
      </c>
      <c r="D25" s="726"/>
      <c r="E25" s="744"/>
      <c r="F25" s="307"/>
      <c r="G25" s="301" t="s">
        <v>152</v>
      </c>
      <c r="H25" s="309">
        <v>0.376</v>
      </c>
      <c r="I25" s="335" t="s">
        <v>153</v>
      </c>
      <c r="J25" s="304">
        <f t="shared" si="0"/>
        <v>0</v>
      </c>
      <c r="K25" s="103" t="s">
        <v>275</v>
      </c>
      <c r="L25" s="14"/>
      <c r="M25" s="14"/>
      <c r="N25" s="14"/>
      <c r="O25" s="299"/>
    </row>
    <row r="26" spans="1:15" s="1" customFormat="1" ht="13.5" customHeight="1" x14ac:dyDescent="0.25">
      <c r="A26" s="98"/>
      <c r="B26" s="349">
        <v>13</v>
      </c>
      <c r="C26" s="351" t="s">
        <v>276</v>
      </c>
      <c r="D26" s="727"/>
      <c r="E26" s="743"/>
      <c r="F26" s="307"/>
      <c r="G26" s="301" t="s">
        <v>152</v>
      </c>
      <c r="H26" s="309">
        <v>0.40100000000000002</v>
      </c>
      <c r="I26" s="303" t="s">
        <v>153</v>
      </c>
      <c r="J26" s="304">
        <f t="shared" si="0"/>
        <v>0</v>
      </c>
      <c r="K26" s="103" t="s">
        <v>277</v>
      </c>
      <c r="L26" s="14"/>
      <c r="M26" s="14"/>
      <c r="N26" s="14"/>
      <c r="O26" s="296"/>
    </row>
    <row r="27" spans="1:15" s="1" customFormat="1" ht="13.5" customHeight="1" x14ac:dyDescent="0.25">
      <c r="A27" s="98"/>
      <c r="B27" s="349">
        <v>14</v>
      </c>
      <c r="C27" s="351" t="s">
        <v>278</v>
      </c>
      <c r="D27" s="727"/>
      <c r="E27" s="743"/>
      <c r="F27" s="307"/>
      <c r="G27" s="301" t="s">
        <v>152</v>
      </c>
      <c r="H27" s="309">
        <v>0.42499999999999999</v>
      </c>
      <c r="I27" s="303" t="s">
        <v>279</v>
      </c>
      <c r="J27" s="304">
        <f t="shared" si="0"/>
        <v>0</v>
      </c>
      <c r="K27" s="103" t="s">
        <v>280</v>
      </c>
      <c r="L27" s="14"/>
      <c r="M27" s="14"/>
      <c r="N27" s="14"/>
      <c r="O27" s="297"/>
    </row>
    <row r="28" spans="1:15" s="1" customFormat="1" ht="13.5" customHeight="1" x14ac:dyDescent="0.25">
      <c r="A28" s="98"/>
      <c r="B28" s="349">
        <v>15</v>
      </c>
      <c r="C28" s="351" t="s">
        <v>281</v>
      </c>
      <c r="D28" s="727"/>
      <c r="E28" s="743"/>
      <c r="F28" s="307"/>
      <c r="G28" s="301" t="s">
        <v>152</v>
      </c>
      <c r="H28" s="309">
        <v>0.45</v>
      </c>
      <c r="I28" s="303" t="s">
        <v>279</v>
      </c>
      <c r="J28" s="304">
        <f t="shared" si="0"/>
        <v>0</v>
      </c>
      <c r="K28" s="103" t="s">
        <v>282</v>
      </c>
      <c r="L28" s="14"/>
      <c r="M28" s="14"/>
      <c r="N28" s="14"/>
      <c r="O28" s="296"/>
    </row>
    <row r="29" spans="1:15" s="1" customFormat="1" ht="13.5" customHeight="1" x14ac:dyDescent="0.25">
      <c r="A29" s="98"/>
      <c r="B29" s="349">
        <v>16</v>
      </c>
      <c r="C29" s="351" t="s">
        <v>283</v>
      </c>
      <c r="D29" s="727"/>
      <c r="E29" s="743"/>
      <c r="F29" s="307"/>
      <c r="G29" s="301" t="s">
        <v>152</v>
      </c>
      <c r="H29" s="309">
        <v>0.47499999999999998</v>
      </c>
      <c r="I29" s="303" t="s">
        <v>279</v>
      </c>
      <c r="J29" s="304">
        <f t="shared" si="0"/>
        <v>0</v>
      </c>
      <c r="K29" s="103" t="s">
        <v>284</v>
      </c>
      <c r="L29" s="14"/>
      <c r="M29" s="14"/>
      <c r="N29" s="14"/>
      <c r="O29" s="297"/>
    </row>
    <row r="30" spans="1:15" s="1" customFormat="1" ht="13.5" customHeight="1" x14ac:dyDescent="0.25">
      <c r="A30" s="98"/>
      <c r="B30" s="349">
        <v>17</v>
      </c>
      <c r="C30" s="351" t="s">
        <v>285</v>
      </c>
      <c r="D30" s="727"/>
      <c r="E30" s="743"/>
      <c r="F30" s="307"/>
      <c r="G30" s="301" t="s">
        <v>152</v>
      </c>
      <c r="H30" s="308">
        <v>0.5</v>
      </c>
      <c r="I30" s="303" t="s">
        <v>279</v>
      </c>
      <c r="J30" s="304">
        <f t="shared" si="0"/>
        <v>0</v>
      </c>
      <c r="K30" s="103" t="s">
        <v>286</v>
      </c>
      <c r="L30" s="14"/>
      <c r="M30" s="14"/>
      <c r="N30" s="14"/>
      <c r="O30" s="297"/>
    </row>
    <row r="31" spans="1:15" s="1" customFormat="1" ht="13.5" customHeight="1" x14ac:dyDescent="0.25">
      <c r="A31" s="98"/>
      <c r="B31" s="349">
        <v>18</v>
      </c>
      <c r="C31" s="351" t="s">
        <v>287</v>
      </c>
      <c r="D31" s="727"/>
      <c r="E31" s="743"/>
      <c r="F31" s="307"/>
      <c r="G31" s="301" t="s">
        <v>152</v>
      </c>
      <c r="H31" s="334">
        <v>0.5</v>
      </c>
      <c r="I31" s="335" t="s">
        <v>279</v>
      </c>
      <c r="J31" s="336">
        <f t="shared" si="0"/>
        <v>0</v>
      </c>
      <c r="K31" s="103" t="s">
        <v>288</v>
      </c>
      <c r="M31" s="14"/>
      <c r="N31" s="14"/>
      <c r="O31" s="297"/>
    </row>
    <row r="32" spans="1:15" s="1" customFormat="1" ht="13.5" customHeight="1" x14ac:dyDescent="0.25">
      <c r="A32" s="98"/>
      <c r="B32" s="358">
        <v>19</v>
      </c>
      <c r="C32" s="351" t="s">
        <v>289</v>
      </c>
      <c r="D32" s="726"/>
      <c r="E32" s="727"/>
      <c r="F32" s="307"/>
      <c r="G32" s="301" t="s">
        <v>152</v>
      </c>
      <c r="H32" s="334">
        <v>0.5</v>
      </c>
      <c r="I32" s="335" t="s">
        <v>279</v>
      </c>
      <c r="J32" s="336">
        <f t="shared" si="0"/>
        <v>0</v>
      </c>
      <c r="K32" s="103" t="s">
        <v>290</v>
      </c>
      <c r="M32" s="14"/>
      <c r="N32" s="14"/>
      <c r="O32" s="297"/>
    </row>
    <row r="33" spans="1:14" s="1" customFormat="1" ht="13.5" customHeight="1" thickBot="1" x14ac:dyDescent="0.25">
      <c r="A33" s="98"/>
      <c r="B33" s="358">
        <v>20</v>
      </c>
      <c r="C33" s="351" t="s">
        <v>291</v>
      </c>
      <c r="D33" s="727"/>
      <c r="E33" s="743"/>
      <c r="F33" s="307"/>
      <c r="G33" s="301" t="s">
        <v>152</v>
      </c>
      <c r="H33" s="334">
        <v>0.5</v>
      </c>
      <c r="I33" s="335" t="s">
        <v>279</v>
      </c>
      <c r="J33" s="336">
        <f t="shared" si="0"/>
        <v>0</v>
      </c>
      <c r="K33" s="103" t="s">
        <v>292</v>
      </c>
      <c r="M33" s="14"/>
      <c r="N33" s="14"/>
    </row>
    <row r="34" spans="1:14" s="1" customFormat="1" ht="13.5" customHeight="1" x14ac:dyDescent="0.2">
      <c r="A34" s="98"/>
      <c r="B34" s="115"/>
      <c r="C34" s="103"/>
      <c r="D34" s="103"/>
      <c r="E34" s="103"/>
      <c r="F34" s="103"/>
      <c r="G34" s="116"/>
      <c r="H34" s="734" t="s">
        <v>293</v>
      </c>
      <c r="I34" s="735"/>
      <c r="J34" s="117"/>
      <c r="K34" s="103"/>
      <c r="M34" s="14"/>
      <c r="N34" s="14"/>
    </row>
    <row r="35" spans="1:14" s="1" customFormat="1" ht="13.5" customHeight="1" thickBot="1" x14ac:dyDescent="0.25">
      <c r="A35" s="98"/>
      <c r="B35" s="115"/>
      <c r="C35" s="103"/>
      <c r="D35" s="103"/>
      <c r="E35" s="103"/>
      <c r="F35" s="103"/>
      <c r="G35" s="116"/>
      <c r="H35" s="736" t="s">
        <v>163</v>
      </c>
      <c r="I35" s="737"/>
      <c r="J35" s="120">
        <f>SUM(J14:J33)</f>
        <v>0</v>
      </c>
      <c r="K35" s="103" t="s">
        <v>166</v>
      </c>
      <c r="L35" s="1" t="s">
        <v>152</v>
      </c>
      <c r="M35" s="14"/>
      <c r="N35" s="14"/>
    </row>
    <row r="36" spans="1:14" s="1" customFormat="1" ht="3" customHeight="1" x14ac:dyDescent="0.2">
      <c r="A36" s="98"/>
      <c r="B36" s="115"/>
      <c r="C36" s="103"/>
      <c r="D36" s="103"/>
      <c r="E36" s="103"/>
      <c r="F36" s="103"/>
      <c r="G36" s="104"/>
      <c r="H36" s="104"/>
      <c r="I36" s="104"/>
      <c r="J36" s="103"/>
      <c r="K36" s="103"/>
      <c r="M36" s="14"/>
      <c r="N36" s="14"/>
    </row>
    <row r="37" spans="1:14" ht="18.75" customHeight="1" x14ac:dyDescent="0.2">
      <c r="A37" s="97" t="s">
        <v>17</v>
      </c>
      <c r="B37" s="98" t="s">
        <v>294</v>
      </c>
      <c r="C37" s="94"/>
      <c r="D37" s="94"/>
      <c r="E37" s="94"/>
      <c r="F37" s="94"/>
      <c r="G37" s="94"/>
      <c r="H37" s="94"/>
      <c r="I37" s="94"/>
      <c r="J37" s="94"/>
      <c r="K37" s="94"/>
    </row>
    <row r="38" spans="1:14" ht="8.25" customHeight="1" x14ac:dyDescent="0.2">
      <c r="A38" s="99"/>
      <c r="B38" s="94"/>
      <c r="C38" s="94"/>
      <c r="D38" s="94"/>
      <c r="E38" s="94"/>
      <c r="F38" s="94"/>
      <c r="G38" s="94"/>
      <c r="H38" s="94"/>
      <c r="I38" s="94"/>
      <c r="J38" s="94"/>
      <c r="K38" s="94"/>
    </row>
    <row r="39" spans="1:14" ht="18.75" customHeight="1" x14ac:dyDescent="0.2">
      <c r="A39" s="99"/>
      <c r="B39" s="729" t="s">
        <v>295</v>
      </c>
      <c r="C39" s="730"/>
      <c r="D39" s="729" t="s">
        <v>147</v>
      </c>
      <c r="E39" s="730"/>
      <c r="F39" s="331" t="s">
        <v>296</v>
      </c>
      <c r="G39" s="331"/>
      <c r="H39" s="331" t="s">
        <v>149</v>
      </c>
      <c r="I39" s="331"/>
      <c r="J39" s="331" t="s">
        <v>8</v>
      </c>
      <c r="K39" s="103"/>
    </row>
    <row r="40" spans="1:14" ht="15" customHeight="1" x14ac:dyDescent="0.2">
      <c r="A40" s="99"/>
      <c r="B40" s="147"/>
      <c r="C40" s="250"/>
      <c r="D40" s="347"/>
      <c r="E40" s="348"/>
      <c r="F40" s="134"/>
      <c r="G40" s="134"/>
      <c r="H40" s="134"/>
      <c r="I40" s="134"/>
      <c r="J40" s="102" t="s">
        <v>150</v>
      </c>
      <c r="K40" s="103"/>
    </row>
    <row r="41" spans="1:14" s="1" customFormat="1" ht="15" customHeight="1" thickBot="1" x14ac:dyDescent="0.25">
      <c r="A41" s="98"/>
      <c r="B41" s="352">
        <v>1</v>
      </c>
      <c r="C41" s="351" t="s">
        <v>155</v>
      </c>
      <c r="D41" s="742"/>
      <c r="E41" s="727"/>
      <c r="F41" s="307"/>
      <c r="G41" s="301" t="s">
        <v>152</v>
      </c>
      <c r="H41" s="310">
        <v>4.2000000000000003E-2</v>
      </c>
      <c r="I41" s="303" t="s">
        <v>153</v>
      </c>
      <c r="J41" s="304">
        <f>ROUND(F41*H41,0)</f>
        <v>0</v>
      </c>
      <c r="K41" s="103" t="s">
        <v>154</v>
      </c>
      <c r="M41" s="14"/>
      <c r="N41" s="14"/>
    </row>
    <row r="42" spans="1:14" s="1" customFormat="1" ht="15" customHeight="1" x14ac:dyDescent="0.2">
      <c r="A42" s="98"/>
      <c r="B42" s="103"/>
      <c r="C42" s="104"/>
      <c r="D42" s="103"/>
      <c r="E42" s="103"/>
      <c r="F42" s="103"/>
      <c r="G42" s="104"/>
      <c r="H42" s="734" t="s">
        <v>297</v>
      </c>
      <c r="I42" s="735"/>
      <c r="J42" s="105"/>
      <c r="K42" s="103"/>
      <c r="M42" s="14"/>
      <c r="N42" s="14"/>
    </row>
    <row r="43" spans="1:14" s="1" customFormat="1" ht="15" customHeight="1" thickBot="1" x14ac:dyDescent="0.25">
      <c r="A43" s="98"/>
      <c r="B43" s="103"/>
      <c r="C43" s="103"/>
      <c r="D43" s="103"/>
      <c r="E43" s="103"/>
      <c r="F43" s="103"/>
      <c r="G43" s="103"/>
      <c r="H43" s="736" t="s">
        <v>163</v>
      </c>
      <c r="I43" s="737"/>
      <c r="J43" s="5">
        <f>SUM(J41:J41)</f>
        <v>0</v>
      </c>
      <c r="K43" s="103" t="s">
        <v>298</v>
      </c>
      <c r="L43" s="1" t="s">
        <v>152</v>
      </c>
      <c r="M43" s="14"/>
      <c r="N43" s="14"/>
    </row>
    <row r="44" spans="1:14" s="1" customFormat="1" ht="18.75" customHeight="1" x14ac:dyDescent="0.2">
      <c r="A44" s="98"/>
      <c r="B44" s="103"/>
      <c r="C44" s="103"/>
      <c r="D44" s="103"/>
      <c r="E44" s="103"/>
      <c r="F44" s="103"/>
      <c r="G44" s="103"/>
      <c r="H44" s="104"/>
      <c r="I44" s="104"/>
      <c r="J44" s="103"/>
      <c r="K44" s="103"/>
      <c r="M44" s="14"/>
      <c r="N44" s="14"/>
    </row>
    <row r="45" spans="1:14" s="1" customFormat="1" ht="18.75" customHeight="1" x14ac:dyDescent="0.2">
      <c r="A45" s="98"/>
      <c r="B45" s="103"/>
      <c r="C45" s="103"/>
      <c r="D45" s="103"/>
      <c r="E45" s="103"/>
      <c r="F45" s="103"/>
      <c r="G45" s="103"/>
      <c r="H45" s="104"/>
      <c r="I45" s="104"/>
      <c r="J45" s="103"/>
      <c r="K45" s="103"/>
      <c r="M45" s="14"/>
      <c r="N45" s="14"/>
    </row>
    <row r="46" spans="1:14" ht="18.75" customHeight="1" x14ac:dyDescent="0.2">
      <c r="A46" s="97" t="s">
        <v>23</v>
      </c>
      <c r="B46" s="98" t="s">
        <v>299</v>
      </c>
      <c r="C46" s="94"/>
      <c r="D46" s="94"/>
      <c r="E46" s="94"/>
      <c r="F46" s="94"/>
      <c r="G46" s="94"/>
      <c r="H46" s="94"/>
      <c r="I46" s="94"/>
      <c r="J46" s="94"/>
      <c r="K46" s="94"/>
    </row>
    <row r="47" spans="1:14" ht="9" customHeight="1" x14ac:dyDescent="0.2">
      <c r="A47" s="99"/>
      <c r="B47" s="94"/>
      <c r="C47" s="94"/>
      <c r="D47" s="94"/>
      <c r="E47" s="94"/>
      <c r="F47" s="94"/>
      <c r="G47" s="94"/>
      <c r="H47" s="94"/>
      <c r="I47" s="94"/>
      <c r="J47" s="94"/>
      <c r="K47" s="94"/>
    </row>
    <row r="48" spans="1:14" ht="18.75" customHeight="1" x14ac:dyDescent="0.2">
      <c r="A48" s="99"/>
      <c r="B48" s="729" t="s">
        <v>295</v>
      </c>
      <c r="C48" s="730"/>
      <c r="D48" s="729" t="s">
        <v>147</v>
      </c>
      <c r="E48" s="730"/>
      <c r="F48" s="331" t="s">
        <v>296</v>
      </c>
      <c r="G48" s="331"/>
      <c r="H48" s="331" t="s">
        <v>149</v>
      </c>
      <c r="I48" s="331"/>
      <c r="J48" s="331" t="s">
        <v>8</v>
      </c>
      <c r="K48" s="103"/>
    </row>
    <row r="49" spans="1:14" ht="15" customHeight="1" x14ac:dyDescent="0.2">
      <c r="A49" s="99"/>
      <c r="B49" s="147"/>
      <c r="C49" s="250"/>
      <c r="D49" s="347"/>
      <c r="E49" s="348"/>
      <c r="F49" s="134"/>
      <c r="G49" s="134"/>
      <c r="H49" s="134"/>
      <c r="I49" s="134"/>
      <c r="J49" s="102" t="s">
        <v>150</v>
      </c>
      <c r="K49" s="103"/>
    </row>
    <row r="50" spans="1:14" s="1" customFormat="1" ht="15" customHeight="1" thickBot="1" x14ac:dyDescent="0.25">
      <c r="A50" s="98"/>
      <c r="B50" s="352">
        <v>1</v>
      </c>
      <c r="C50" s="351" t="s">
        <v>155</v>
      </c>
      <c r="D50" s="742"/>
      <c r="E50" s="727"/>
      <c r="F50" s="307"/>
      <c r="G50" s="301" t="s">
        <v>152</v>
      </c>
      <c r="H50" s="310">
        <v>7.0999999999999994E-2</v>
      </c>
      <c r="I50" s="303" t="s">
        <v>153</v>
      </c>
      <c r="J50" s="304">
        <f>ROUND(F50*H50,0)</f>
        <v>0</v>
      </c>
      <c r="K50" s="103" t="s">
        <v>183</v>
      </c>
      <c r="M50" s="14"/>
      <c r="N50" s="14"/>
    </row>
    <row r="51" spans="1:14" s="1" customFormat="1" ht="15" customHeight="1" x14ac:dyDescent="0.2">
      <c r="A51" s="98"/>
      <c r="B51" s="103"/>
      <c r="C51" s="104"/>
      <c r="D51" s="103"/>
      <c r="E51" s="103"/>
      <c r="F51" s="57"/>
      <c r="G51" s="104"/>
      <c r="H51" s="734" t="s">
        <v>297</v>
      </c>
      <c r="I51" s="735"/>
      <c r="J51" s="105"/>
      <c r="K51" s="103"/>
      <c r="M51" s="14"/>
      <c r="N51" s="14"/>
    </row>
    <row r="52" spans="1:14" s="1" customFormat="1" ht="15" customHeight="1" thickBot="1" x14ac:dyDescent="0.25">
      <c r="A52" s="98"/>
      <c r="B52" s="103"/>
      <c r="C52" s="103"/>
      <c r="D52" s="103"/>
      <c r="E52" s="103"/>
      <c r="F52" s="57"/>
      <c r="G52" s="103"/>
      <c r="H52" s="736" t="s">
        <v>163</v>
      </c>
      <c r="I52" s="737"/>
      <c r="J52" s="5">
        <f>SUM(J50:J50)</f>
        <v>0</v>
      </c>
      <c r="K52" s="103" t="s">
        <v>300</v>
      </c>
      <c r="L52" s="1" t="s">
        <v>152</v>
      </c>
      <c r="M52" s="14"/>
      <c r="N52" s="14"/>
    </row>
    <row r="53" spans="1:14" s="1" customFormat="1" ht="18.75" customHeight="1" x14ac:dyDescent="0.2">
      <c r="A53" s="98"/>
      <c r="B53" s="103"/>
      <c r="C53" s="103"/>
      <c r="D53" s="103"/>
      <c r="E53" s="103"/>
      <c r="F53" s="103"/>
      <c r="G53" s="103"/>
      <c r="H53" s="104"/>
      <c r="I53" s="104"/>
      <c r="J53" s="57"/>
      <c r="K53" s="103"/>
      <c r="M53" s="14"/>
      <c r="N53" s="14"/>
    </row>
    <row r="54" spans="1:14" ht="18.75" customHeight="1" x14ac:dyDescent="0.2">
      <c r="A54" s="97" t="s">
        <v>171</v>
      </c>
      <c r="B54" s="98" t="s">
        <v>301</v>
      </c>
      <c r="C54" s="94"/>
      <c r="D54" s="94"/>
      <c r="E54" s="94"/>
      <c r="F54" s="108"/>
      <c r="G54" s="94"/>
      <c r="H54" s="94"/>
      <c r="I54" s="94"/>
      <c r="J54" s="108"/>
      <c r="K54" s="94"/>
    </row>
    <row r="55" spans="1:14" ht="11.25" customHeight="1" x14ac:dyDescent="0.2">
      <c r="A55" s="99"/>
      <c r="B55" s="94"/>
      <c r="C55" s="94"/>
      <c r="D55" s="94"/>
      <c r="E55" s="94"/>
      <c r="F55" s="108"/>
      <c r="G55" s="94"/>
      <c r="H55" s="94"/>
      <c r="I55" s="94"/>
      <c r="J55" s="108"/>
      <c r="K55" s="94"/>
    </row>
    <row r="56" spans="1:14" ht="18.75" customHeight="1" x14ac:dyDescent="0.2">
      <c r="A56" s="99"/>
      <c r="B56" s="729" t="s">
        <v>295</v>
      </c>
      <c r="C56" s="730"/>
      <c r="D56" s="729" t="s">
        <v>147</v>
      </c>
      <c r="E56" s="730"/>
      <c r="F56" s="330" t="s">
        <v>302</v>
      </c>
      <c r="G56" s="331"/>
      <c r="H56" s="331" t="s">
        <v>149</v>
      </c>
      <c r="I56" s="331"/>
      <c r="J56" s="330" t="s">
        <v>8</v>
      </c>
      <c r="K56" s="103"/>
    </row>
    <row r="57" spans="1:14" ht="15" customHeight="1" x14ac:dyDescent="0.2">
      <c r="A57" s="99"/>
      <c r="B57" s="147"/>
      <c r="C57" s="250"/>
      <c r="D57" s="347"/>
      <c r="E57" s="348"/>
      <c r="F57" s="109"/>
      <c r="G57" s="134"/>
      <c r="H57" s="134"/>
      <c r="I57" s="134"/>
      <c r="J57" s="110" t="s">
        <v>150</v>
      </c>
      <c r="K57" s="103"/>
    </row>
    <row r="58" spans="1:14" s="1" customFormat="1" ht="15" customHeight="1" x14ac:dyDescent="0.2">
      <c r="A58" s="98"/>
      <c r="B58" s="352">
        <v>1</v>
      </c>
      <c r="C58" s="351" t="s">
        <v>303</v>
      </c>
      <c r="D58" s="742"/>
      <c r="E58" s="727"/>
      <c r="F58" s="307"/>
      <c r="G58" s="301" t="s">
        <v>152</v>
      </c>
      <c r="H58" s="310">
        <v>0.42</v>
      </c>
      <c r="I58" s="303" t="s">
        <v>153</v>
      </c>
      <c r="J58" s="304">
        <f>ROUND(F58*H58,0)</f>
        <v>0</v>
      </c>
      <c r="K58" s="103" t="s">
        <v>183</v>
      </c>
      <c r="M58" s="14"/>
      <c r="N58" s="14"/>
    </row>
    <row r="59" spans="1:14" s="1" customFormat="1" ht="15" customHeight="1" x14ac:dyDescent="0.2">
      <c r="A59" s="98"/>
      <c r="B59" s="352">
        <v>2</v>
      </c>
      <c r="C59" s="351" t="s">
        <v>304</v>
      </c>
      <c r="D59" s="742"/>
      <c r="E59" s="727"/>
      <c r="F59" s="307"/>
      <c r="G59" s="301" t="s">
        <v>152</v>
      </c>
      <c r="H59" s="310">
        <v>0.49</v>
      </c>
      <c r="I59" s="303" t="s">
        <v>153</v>
      </c>
      <c r="J59" s="304">
        <f>ROUND(F59*H59,0)</f>
        <v>0</v>
      </c>
      <c r="K59" s="103" t="s">
        <v>184</v>
      </c>
      <c r="M59" s="14"/>
      <c r="N59" s="14"/>
    </row>
    <row r="60" spans="1:14" s="1" customFormat="1" ht="15" customHeight="1" x14ac:dyDescent="0.2">
      <c r="A60" s="98"/>
      <c r="B60" s="352">
        <v>3</v>
      </c>
      <c r="C60" s="351" t="s">
        <v>305</v>
      </c>
      <c r="D60" s="726"/>
      <c r="E60" s="727"/>
      <c r="F60" s="307"/>
      <c r="G60" s="301" t="s">
        <v>152</v>
      </c>
      <c r="H60" s="310">
        <v>0.56000000000000005</v>
      </c>
      <c r="I60" s="303" t="s">
        <v>153</v>
      </c>
      <c r="J60" s="304">
        <f>ROUND(F60*H60,0)</f>
        <v>0</v>
      </c>
      <c r="K60" s="103" t="s">
        <v>158</v>
      </c>
      <c r="M60" s="14"/>
      <c r="N60" s="14"/>
    </row>
    <row r="61" spans="1:14" s="1" customFormat="1" ht="15" customHeight="1" x14ac:dyDescent="0.2">
      <c r="A61" s="98"/>
      <c r="B61" s="352">
        <v>4</v>
      </c>
      <c r="C61" s="351" t="s">
        <v>306</v>
      </c>
      <c r="D61" s="726"/>
      <c r="E61" s="727"/>
      <c r="F61" s="307"/>
      <c r="G61" s="301" t="s">
        <v>152</v>
      </c>
      <c r="H61" s="310">
        <v>0.63</v>
      </c>
      <c r="I61" s="303" t="s">
        <v>153</v>
      </c>
      <c r="J61" s="304">
        <f>ROUND(F61*H61,0)</f>
        <v>0</v>
      </c>
      <c r="K61" s="103" t="s">
        <v>258</v>
      </c>
      <c r="M61" s="14"/>
      <c r="N61" s="14"/>
    </row>
    <row r="62" spans="1:14" s="1" customFormat="1" ht="15" customHeight="1" thickBot="1" x14ac:dyDescent="0.25">
      <c r="A62" s="98"/>
      <c r="B62" s="352">
        <v>5</v>
      </c>
      <c r="C62" s="351" t="s">
        <v>307</v>
      </c>
      <c r="D62" s="726"/>
      <c r="E62" s="727"/>
      <c r="F62" s="307"/>
      <c r="G62" s="301" t="s">
        <v>152</v>
      </c>
      <c r="H62" s="310">
        <v>0.7</v>
      </c>
      <c r="I62" s="303" t="s">
        <v>153</v>
      </c>
      <c r="J62" s="304">
        <f>ROUND(F62*H62,0)</f>
        <v>0</v>
      </c>
      <c r="K62" s="103" t="s">
        <v>259</v>
      </c>
      <c r="M62" s="14"/>
      <c r="N62" s="14"/>
    </row>
    <row r="63" spans="1:14" s="1" customFormat="1" ht="15" customHeight="1" x14ac:dyDescent="0.2">
      <c r="A63" s="98"/>
      <c r="B63" s="103"/>
      <c r="C63" s="104"/>
      <c r="D63" s="103"/>
      <c r="E63" s="103"/>
      <c r="F63" s="103"/>
      <c r="G63" s="104"/>
      <c r="H63" s="734" t="s">
        <v>308</v>
      </c>
      <c r="I63" s="735"/>
      <c r="J63" s="105"/>
      <c r="K63" s="103"/>
      <c r="M63" s="14"/>
      <c r="N63" s="14"/>
    </row>
    <row r="64" spans="1:14" s="1" customFormat="1" ht="15" customHeight="1" thickBot="1" x14ac:dyDescent="0.25">
      <c r="A64" s="98"/>
      <c r="B64" s="103"/>
      <c r="C64" s="103"/>
      <c r="D64" s="103"/>
      <c r="E64" s="103"/>
      <c r="F64" s="103"/>
      <c r="G64" s="103"/>
      <c r="H64" s="736" t="s">
        <v>163</v>
      </c>
      <c r="I64" s="737"/>
      <c r="J64" s="5">
        <f>SUM(J58:J62)</f>
        <v>0</v>
      </c>
      <c r="K64" s="103" t="s">
        <v>309</v>
      </c>
      <c r="L64" s="1" t="s">
        <v>152</v>
      </c>
      <c r="M64" s="14"/>
      <c r="N64" s="14"/>
    </row>
    <row r="65" spans="1:14" s="1" customFormat="1" ht="15" customHeight="1" thickBot="1" x14ac:dyDescent="0.25">
      <c r="A65" s="98"/>
      <c r="B65" s="103"/>
      <c r="C65" s="103"/>
      <c r="D65" s="103"/>
      <c r="E65" s="103"/>
      <c r="F65" s="103"/>
      <c r="G65" s="103"/>
      <c r="H65" s="118"/>
      <c r="I65" s="118"/>
      <c r="J65" s="119"/>
      <c r="K65" s="103"/>
      <c r="M65" s="14"/>
      <c r="N65" s="14"/>
    </row>
    <row r="66" spans="1:14" s="1" customFormat="1" ht="18.75" customHeight="1" x14ac:dyDescent="0.2">
      <c r="A66" s="98"/>
      <c r="B66" s="103"/>
      <c r="C66" s="103"/>
      <c r="D66" s="103"/>
      <c r="E66" s="103"/>
      <c r="F66" s="103"/>
      <c r="G66" s="103"/>
      <c r="H66" s="738" t="s">
        <v>310</v>
      </c>
      <c r="I66" s="739"/>
      <c r="J66" s="105"/>
      <c r="K66" s="103"/>
      <c r="M66" s="14"/>
      <c r="N66" s="14"/>
    </row>
    <row r="67" spans="1:14" ht="18.75" customHeight="1" thickBot="1" x14ac:dyDescent="0.25">
      <c r="A67" s="94"/>
      <c r="B67" s="94"/>
      <c r="C67" s="94"/>
      <c r="D67" s="94"/>
      <c r="E67" s="94"/>
      <c r="F67" s="94"/>
      <c r="G67" s="94"/>
      <c r="H67" s="740" t="s">
        <v>311</v>
      </c>
      <c r="I67" s="741"/>
      <c r="J67" s="5">
        <f>SUMIF(L7:L64,"*",J7:J64)</f>
        <v>0</v>
      </c>
      <c r="K67" s="103" t="s">
        <v>16</v>
      </c>
    </row>
  </sheetData>
  <customSheetViews>
    <customSheetView guid="{0BABB45E-2E04-4EF9-B6DB-A3C90737BC1D}" showPageBreaks="1" showGridLines="0" printArea="1" view="pageBreakPreview">
      <selection activeCell="M6" sqref="M6"/>
      <pageMargins left="0" right="0" top="0" bottom="0" header="0" footer="0"/>
      <headerFooter alignWithMargins="0"/>
    </customSheetView>
    <customSheetView guid="{51EA80E5-8A40-457F-BD3B-5254392D47AE}" showPageBreaks="1" showGridLines="0" printArea="1" view="pageBreakPreview">
      <selection activeCell="N34" sqref="N34"/>
      <pageMargins left="0" right="0" top="0" bottom="0" header="0" footer="0"/>
      <headerFooter alignWithMargins="0"/>
    </customSheetView>
    <customSheetView guid="{69464F70-16F9-4136-87AF-D70A02C3B76C}" showPageBreaks="1" showGridLines="0" printArea="1" view="pageBreakPreview">
      <selection activeCell="H46" sqref="H46"/>
      <pageMargins left="0" right="0" top="0" bottom="0" header="0" footer="0"/>
      <headerFooter alignWithMargins="0"/>
    </customSheetView>
    <customSheetView guid="{D2B5EC5D-6E54-47E5-91DA-BD5989BD188A}" showPageBreaks="1" showGridLines="0" printArea="1" view="pageBreakPreview">
      <selection activeCell="H46" sqref="H46"/>
      <pageMargins left="0" right="0" top="0" bottom="0" header="0" footer="0"/>
      <headerFooter alignWithMargins="0"/>
    </customSheetView>
    <customSheetView guid="{7638A293-2517-4C0E-9B00-4D7C5CE7FD01}" showPageBreaks="1" showGridLines="0" printArea="1" view="pageBreakPreview">
      <selection activeCell="H46" sqref="H46"/>
      <pageMargins left="0" right="0" top="0" bottom="0" header="0" footer="0"/>
      <headerFooter alignWithMargins="0"/>
    </customSheetView>
    <customSheetView guid="{52797262-6142-4579-A585-EF778AE1B777}" showPageBreaks="1" showGridLines="0" printArea="1" view="pageBreakPreview">
      <selection activeCell="H46" sqref="H46"/>
      <pageMargins left="0" right="0" top="0" bottom="0" header="0" footer="0"/>
      <headerFooter alignWithMargins="0"/>
    </customSheetView>
    <customSheetView guid="{88309E32-0F84-4306-A278-4798D3F83810}" showPageBreaks="1" showGridLines="0" printArea="1" view="pageBreakPreview">
      <selection activeCell="H46" sqref="H46"/>
      <pageMargins left="0" right="0" top="0" bottom="0" header="0" footer="0"/>
      <headerFooter alignWithMargins="0"/>
    </customSheetView>
    <customSheetView guid="{82097881-6F01-409B-9626-09347A86C944}" showPageBreaks="1" showGridLines="0" printArea="1" view="pageBreakPreview">
      <selection activeCell="H46" sqref="H46"/>
      <pageMargins left="0" right="0" top="0" bottom="0" header="0" footer="0"/>
      <headerFooter alignWithMargins="0"/>
    </customSheetView>
    <customSheetView guid="{5F692ADD-693B-4092-83D3-FB87A19A0587}" showPageBreaks="1" showGridLines="0" printArea="1" view="pageBreakPreview">
      <selection activeCell="H46" sqref="H46"/>
      <pageMargins left="0" right="0" top="0" bottom="0" header="0" footer="0"/>
      <headerFooter alignWithMargins="0"/>
    </customSheetView>
  </customSheetViews>
  <mergeCells count="49">
    <mergeCell ref="D20:E20"/>
    <mergeCell ref="D21:E21"/>
    <mergeCell ref="D19:E19"/>
    <mergeCell ref="A1:B1"/>
    <mergeCell ref="C1:E1"/>
    <mergeCell ref="D15:E15"/>
    <mergeCell ref="D16:E16"/>
    <mergeCell ref="D17:E17"/>
    <mergeCell ref="D18:E18"/>
    <mergeCell ref="I1:K1"/>
    <mergeCell ref="B5:E7"/>
    <mergeCell ref="B12:C12"/>
    <mergeCell ref="D12:E12"/>
    <mergeCell ref="D14:E14"/>
    <mergeCell ref="D22:E22"/>
    <mergeCell ref="D23:E23"/>
    <mergeCell ref="D24:E24"/>
    <mergeCell ref="D25:E25"/>
    <mergeCell ref="D26:E26"/>
    <mergeCell ref="D27:E27"/>
    <mergeCell ref="D28:E28"/>
    <mergeCell ref="D29:E29"/>
    <mergeCell ref="D30:E30"/>
    <mergeCell ref="B39:C39"/>
    <mergeCell ref="D39:E39"/>
    <mergeCell ref="D32:E32"/>
    <mergeCell ref="D33:E33"/>
    <mergeCell ref="D31:E31"/>
    <mergeCell ref="H42:I42"/>
    <mergeCell ref="D41:E41"/>
    <mergeCell ref="H43:I43"/>
    <mergeCell ref="H34:I34"/>
    <mergeCell ref="H35:I35"/>
    <mergeCell ref="B48:C48"/>
    <mergeCell ref="D48:E48"/>
    <mergeCell ref="D50:E50"/>
    <mergeCell ref="H63:I63"/>
    <mergeCell ref="H51:I51"/>
    <mergeCell ref="H52:I52"/>
    <mergeCell ref="D62:E62"/>
    <mergeCell ref="D59:E59"/>
    <mergeCell ref="D61:E61"/>
    <mergeCell ref="H64:I64"/>
    <mergeCell ref="H66:I66"/>
    <mergeCell ref="H67:I67"/>
    <mergeCell ref="B56:C56"/>
    <mergeCell ref="D56:E56"/>
    <mergeCell ref="D58:E58"/>
    <mergeCell ref="D60:E60"/>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L39"/>
  <sheetViews>
    <sheetView showGridLines="0" view="pageBreakPreview" topLeftCell="A46" zoomScaleNormal="100" zoomScaleSheetLayoutView="100" workbookViewId="0">
      <selection activeCell="J39" sqref="J39"/>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4" customWidth="1"/>
    <col min="7" max="7" width="2" style="14" bestFit="1" customWidth="1"/>
    <col min="8" max="8" width="11.90625" style="20" customWidth="1"/>
    <col min="9" max="9" width="2" style="14" bestFit="1" customWidth="1"/>
    <col min="10" max="10" width="11.90625" style="14" customWidth="1"/>
    <col min="11" max="11" width="4.26953125" style="14" customWidth="1"/>
    <col min="12" max="16384" width="9" style="14"/>
  </cols>
  <sheetData>
    <row r="1" spans="1:12" ht="18.75" customHeight="1" x14ac:dyDescent="0.2">
      <c r="A1" s="731" t="s">
        <v>144</v>
      </c>
      <c r="B1" s="732"/>
      <c r="C1" s="731" t="s">
        <v>18</v>
      </c>
      <c r="D1" s="733"/>
      <c r="E1" s="732"/>
      <c r="F1" s="94"/>
      <c r="G1" s="94"/>
      <c r="H1" s="359" t="s">
        <v>1</v>
      </c>
      <c r="I1" s="728">
        <f>総括表!H4</f>
        <v>0</v>
      </c>
      <c r="J1" s="728"/>
      <c r="K1" s="728"/>
    </row>
    <row r="2" spans="1:12" ht="18.75" customHeight="1" x14ac:dyDescent="0.2">
      <c r="A2" s="94"/>
      <c r="B2" s="94"/>
      <c r="C2" s="94"/>
      <c r="D2" s="94"/>
      <c r="E2" s="94"/>
      <c r="F2" s="94"/>
      <c r="G2" s="94"/>
      <c r="H2" s="121"/>
      <c r="I2" s="94"/>
      <c r="J2" s="96"/>
      <c r="K2" s="94"/>
    </row>
    <row r="3" spans="1:12" ht="18.75" customHeight="1" x14ac:dyDescent="0.2">
      <c r="A3" s="97" t="s">
        <v>9</v>
      </c>
      <c r="B3" s="98" t="s">
        <v>312</v>
      </c>
      <c r="C3" s="94"/>
      <c r="D3" s="94"/>
      <c r="E3" s="94"/>
      <c r="F3" s="94"/>
      <c r="G3" s="94"/>
      <c r="H3" s="121"/>
      <c r="I3" s="94"/>
      <c r="J3" s="94"/>
      <c r="K3" s="94"/>
    </row>
    <row r="4" spans="1:12" ht="11.25" customHeight="1" x14ac:dyDescent="0.2">
      <c r="A4" s="99"/>
      <c r="B4" s="94"/>
      <c r="C4" s="94"/>
      <c r="D4" s="94"/>
      <c r="E4" s="94"/>
      <c r="F4" s="94"/>
      <c r="G4" s="94"/>
      <c r="H4" s="121"/>
      <c r="I4" s="94"/>
      <c r="J4" s="94"/>
      <c r="K4" s="94"/>
    </row>
    <row r="5" spans="1:12" ht="15" customHeight="1" x14ac:dyDescent="0.2">
      <c r="A5" s="99"/>
      <c r="B5" s="746" t="s">
        <v>1239</v>
      </c>
      <c r="C5" s="746"/>
      <c r="D5" s="746"/>
      <c r="E5" s="746"/>
      <c r="F5" s="94"/>
      <c r="G5" s="94"/>
      <c r="H5" s="121"/>
      <c r="I5" s="94"/>
      <c r="J5" s="94"/>
      <c r="K5" s="94"/>
      <c r="L5" s="1"/>
    </row>
    <row r="6" spans="1:12" s="1" customFormat="1" ht="15" customHeight="1" x14ac:dyDescent="0.2">
      <c r="A6" s="97"/>
      <c r="B6" s="746"/>
      <c r="C6" s="746"/>
      <c r="D6" s="746"/>
      <c r="E6" s="746"/>
      <c r="F6" s="98"/>
      <c r="G6" s="98"/>
      <c r="H6" s="122" t="s">
        <v>266</v>
      </c>
      <c r="I6" s="98"/>
      <c r="J6" s="98"/>
      <c r="K6" s="98"/>
      <c r="L6" s="264"/>
    </row>
    <row r="7" spans="1:12" s="1" customFormat="1" ht="18.75" customHeight="1" x14ac:dyDescent="0.2">
      <c r="A7" s="97"/>
      <c r="B7" s="746"/>
      <c r="C7" s="746"/>
      <c r="D7" s="746"/>
      <c r="E7" s="746"/>
      <c r="F7" s="311"/>
      <c r="G7" s="138" t="s">
        <v>152</v>
      </c>
      <c r="H7" s="306">
        <v>0.3</v>
      </c>
      <c r="I7" s="138" t="s">
        <v>153</v>
      </c>
      <c r="J7" s="304">
        <f>ROUND(F7*H7,0)</f>
        <v>0</v>
      </c>
      <c r="K7" s="103" t="s">
        <v>164</v>
      </c>
    </row>
    <row r="8" spans="1:12" ht="11.25" customHeight="1" x14ac:dyDescent="0.2">
      <c r="A8" s="99"/>
      <c r="B8" s="94"/>
      <c r="C8" s="94"/>
      <c r="D8" s="94"/>
      <c r="E8" s="94"/>
      <c r="F8" s="108"/>
      <c r="G8" s="94"/>
      <c r="H8" s="121"/>
      <c r="I8" s="94"/>
      <c r="J8" s="123" t="s">
        <v>267</v>
      </c>
      <c r="K8" s="94"/>
    </row>
    <row r="9" spans="1:12" ht="15" customHeight="1" x14ac:dyDescent="0.2">
      <c r="A9" s="99"/>
      <c r="B9" s="94"/>
      <c r="C9" s="94"/>
      <c r="D9" s="94"/>
      <c r="E9" s="94"/>
      <c r="F9" s="108"/>
      <c r="G9" s="94"/>
      <c r="H9" s="121"/>
      <c r="I9" s="94"/>
      <c r="J9" s="108"/>
      <c r="K9" s="94"/>
    </row>
    <row r="10" spans="1:12" ht="18.75" customHeight="1" x14ac:dyDescent="0.2">
      <c r="A10" s="97" t="s">
        <v>13</v>
      </c>
      <c r="B10" s="98" t="s">
        <v>313</v>
      </c>
      <c r="C10" s="94"/>
      <c r="D10" s="94"/>
      <c r="E10" s="94"/>
      <c r="F10" s="108"/>
      <c r="G10" s="94"/>
      <c r="H10" s="121"/>
      <c r="I10" s="94"/>
      <c r="J10" s="108"/>
      <c r="K10" s="94"/>
      <c r="L10" s="4"/>
    </row>
    <row r="11" spans="1:12" ht="11.25" customHeight="1" x14ac:dyDescent="0.2">
      <c r="A11" s="99"/>
      <c r="B11" s="94"/>
      <c r="C11" s="94"/>
      <c r="D11" s="94"/>
      <c r="E11" s="94"/>
      <c r="F11" s="108"/>
      <c r="G11" s="94"/>
      <c r="H11" s="121"/>
      <c r="I11" s="94"/>
      <c r="J11" s="108"/>
      <c r="K11" s="94"/>
      <c r="L11" s="4"/>
    </row>
    <row r="12" spans="1:12" ht="18.75" customHeight="1" x14ac:dyDescent="0.2">
      <c r="A12" s="99"/>
      <c r="B12" s="729" t="s">
        <v>146</v>
      </c>
      <c r="C12" s="730"/>
      <c r="D12" s="729" t="s">
        <v>147</v>
      </c>
      <c r="E12" s="730"/>
      <c r="F12" s="330" t="s">
        <v>148</v>
      </c>
      <c r="G12" s="331"/>
      <c r="H12" s="333" t="s">
        <v>149</v>
      </c>
      <c r="I12" s="331"/>
      <c r="J12" s="330" t="s">
        <v>8</v>
      </c>
      <c r="K12" s="103"/>
      <c r="L12" s="4"/>
    </row>
    <row r="13" spans="1:12" ht="15" customHeight="1" x14ac:dyDescent="0.2">
      <c r="A13" s="99"/>
      <c r="B13" s="147"/>
      <c r="C13" s="250"/>
      <c r="D13" s="347"/>
      <c r="E13" s="348"/>
      <c r="F13" s="109"/>
      <c r="G13" s="134"/>
      <c r="H13" s="124"/>
      <c r="I13" s="134"/>
      <c r="J13" s="110" t="s">
        <v>150</v>
      </c>
      <c r="K13" s="103"/>
      <c r="L13" s="4"/>
    </row>
    <row r="14" spans="1:12" ht="15" customHeight="1" x14ac:dyDescent="0.2">
      <c r="A14" s="99"/>
      <c r="B14" s="349">
        <v>1</v>
      </c>
      <c r="C14" s="350" t="s">
        <v>155</v>
      </c>
      <c r="D14" s="742"/>
      <c r="E14" s="727"/>
      <c r="F14" s="300"/>
      <c r="G14" s="360" t="s">
        <v>152</v>
      </c>
      <c r="H14" s="312">
        <v>7.3999999999999996E-2</v>
      </c>
      <c r="I14" s="303" t="s">
        <v>153</v>
      </c>
      <c r="J14" s="304">
        <f>ROUND(F14*H14,0)</f>
        <v>0</v>
      </c>
      <c r="K14" s="103" t="s">
        <v>183</v>
      </c>
      <c r="L14" s="4"/>
    </row>
    <row r="15" spans="1:12" s="1" customFormat="1" ht="15" customHeight="1" x14ac:dyDescent="0.2">
      <c r="A15" s="98"/>
      <c r="B15" s="349">
        <v>2</v>
      </c>
      <c r="C15" s="350" t="s">
        <v>157</v>
      </c>
      <c r="D15" s="742"/>
      <c r="E15" s="727"/>
      <c r="F15" s="300"/>
      <c r="G15" s="360" t="s">
        <v>152</v>
      </c>
      <c r="H15" s="312">
        <v>0.13300000000000001</v>
      </c>
      <c r="I15" s="303" t="s">
        <v>153</v>
      </c>
      <c r="J15" s="304">
        <f t="shared" ref="J15:J21" si="0">ROUND(F15*H15,0)</f>
        <v>0</v>
      </c>
      <c r="K15" s="103" t="s">
        <v>184</v>
      </c>
      <c r="L15" s="4"/>
    </row>
    <row r="16" spans="1:12" s="1" customFormat="1" ht="15" customHeight="1" x14ac:dyDescent="0.2">
      <c r="A16" s="98"/>
      <c r="B16" s="349">
        <v>3</v>
      </c>
      <c r="C16" s="350" t="s">
        <v>159</v>
      </c>
      <c r="D16" s="742"/>
      <c r="E16" s="727"/>
      <c r="F16" s="300"/>
      <c r="G16" s="360" t="s">
        <v>152</v>
      </c>
      <c r="H16" s="312">
        <v>0.16400000000000001</v>
      </c>
      <c r="I16" s="303" t="s">
        <v>153</v>
      </c>
      <c r="J16" s="304">
        <f t="shared" si="0"/>
        <v>0</v>
      </c>
      <c r="K16" s="103" t="s">
        <v>257</v>
      </c>
      <c r="L16" s="4"/>
    </row>
    <row r="17" spans="1:11" s="1" customFormat="1" ht="15" customHeight="1" x14ac:dyDescent="0.2">
      <c r="A17" s="98"/>
      <c r="B17" s="349">
        <v>4</v>
      </c>
      <c r="C17" s="350" t="s">
        <v>161</v>
      </c>
      <c r="D17" s="742"/>
      <c r="E17" s="727"/>
      <c r="F17" s="300"/>
      <c r="G17" s="360" t="s">
        <v>152</v>
      </c>
      <c r="H17" s="312">
        <v>0.16200000000000001</v>
      </c>
      <c r="I17" s="303" t="s">
        <v>153</v>
      </c>
      <c r="J17" s="304">
        <f t="shared" si="0"/>
        <v>0</v>
      </c>
      <c r="K17" s="103" t="s">
        <v>198</v>
      </c>
    </row>
    <row r="18" spans="1:11" s="1" customFormat="1" ht="15" customHeight="1" x14ac:dyDescent="0.2">
      <c r="A18" s="98"/>
      <c r="B18" s="349">
        <v>5</v>
      </c>
      <c r="C18" s="350" t="s">
        <v>173</v>
      </c>
      <c r="D18" s="742"/>
      <c r="E18" s="727"/>
      <c r="F18" s="300"/>
      <c r="G18" s="360" t="s">
        <v>152</v>
      </c>
      <c r="H18" s="312">
        <v>0.17899999999999999</v>
      </c>
      <c r="I18" s="303" t="s">
        <v>153</v>
      </c>
      <c r="J18" s="304">
        <f t="shared" si="0"/>
        <v>0</v>
      </c>
      <c r="K18" s="103" t="s">
        <v>217</v>
      </c>
    </row>
    <row r="19" spans="1:11" s="1" customFormat="1" ht="15" customHeight="1" x14ac:dyDescent="0.2">
      <c r="A19" s="98"/>
      <c r="B19" s="349">
        <v>6</v>
      </c>
      <c r="C19" s="350" t="s">
        <v>175</v>
      </c>
      <c r="D19" s="742"/>
      <c r="E19" s="727"/>
      <c r="F19" s="300"/>
      <c r="G19" s="360" t="s">
        <v>152</v>
      </c>
      <c r="H19" s="312">
        <v>0.21199999999999999</v>
      </c>
      <c r="I19" s="303" t="s">
        <v>153</v>
      </c>
      <c r="J19" s="304">
        <f t="shared" si="0"/>
        <v>0</v>
      </c>
      <c r="K19" s="103" t="s">
        <v>219</v>
      </c>
    </row>
    <row r="20" spans="1:11" s="1" customFormat="1" ht="15" customHeight="1" x14ac:dyDescent="0.2">
      <c r="A20" s="98"/>
      <c r="B20" s="349">
        <v>7</v>
      </c>
      <c r="C20" s="350" t="s">
        <v>196</v>
      </c>
      <c r="D20" s="742"/>
      <c r="E20" s="727"/>
      <c r="F20" s="300"/>
      <c r="G20" s="360" t="s">
        <v>152</v>
      </c>
      <c r="H20" s="312">
        <v>0.246</v>
      </c>
      <c r="I20" s="303" t="s">
        <v>153</v>
      </c>
      <c r="J20" s="304">
        <f t="shared" si="0"/>
        <v>0</v>
      </c>
      <c r="K20" s="103" t="s">
        <v>221</v>
      </c>
    </row>
    <row r="21" spans="1:11" s="1" customFormat="1" ht="15" customHeight="1" x14ac:dyDescent="0.2">
      <c r="A21" s="98"/>
      <c r="B21" s="349">
        <v>8</v>
      </c>
      <c r="C21" s="351" t="s">
        <v>197</v>
      </c>
      <c r="D21" s="742"/>
      <c r="E21" s="727"/>
      <c r="F21" s="300"/>
      <c r="G21" s="360" t="s">
        <v>152</v>
      </c>
      <c r="H21" s="312">
        <v>0.27300000000000002</v>
      </c>
      <c r="I21" s="303" t="s">
        <v>153</v>
      </c>
      <c r="J21" s="304">
        <f t="shared" si="0"/>
        <v>0</v>
      </c>
      <c r="K21" s="103" t="s">
        <v>314</v>
      </c>
    </row>
    <row r="22" spans="1:11" s="1" customFormat="1" ht="15" customHeight="1" x14ac:dyDescent="0.2">
      <c r="A22" s="98"/>
      <c r="B22" s="349">
        <v>9</v>
      </c>
      <c r="C22" s="351" t="s">
        <v>213</v>
      </c>
      <c r="D22" s="742"/>
      <c r="E22" s="727"/>
      <c r="F22" s="300"/>
      <c r="G22" s="360" t="s">
        <v>152</v>
      </c>
      <c r="H22" s="312">
        <v>0.3</v>
      </c>
      <c r="I22" s="303" t="s">
        <v>153</v>
      </c>
      <c r="J22" s="304">
        <f t="shared" ref="J22:J27" si="1">ROUND(F22*H22,0)</f>
        <v>0</v>
      </c>
      <c r="K22" s="103" t="s">
        <v>225</v>
      </c>
    </row>
    <row r="23" spans="1:11" s="1" customFormat="1" ht="15" customHeight="1" x14ac:dyDescent="0.2">
      <c r="A23" s="98"/>
      <c r="B23" s="349">
        <v>10</v>
      </c>
      <c r="C23" s="351" t="s">
        <v>215</v>
      </c>
      <c r="D23" s="742"/>
      <c r="E23" s="727"/>
      <c r="F23" s="300"/>
      <c r="G23" s="360" t="s">
        <v>152</v>
      </c>
      <c r="H23" s="312">
        <v>0.32400000000000001</v>
      </c>
      <c r="I23" s="303" t="s">
        <v>153</v>
      </c>
      <c r="J23" s="304">
        <f t="shared" si="1"/>
        <v>0</v>
      </c>
      <c r="K23" s="103" t="s">
        <v>227</v>
      </c>
    </row>
    <row r="24" spans="1:11" s="1" customFormat="1" ht="15" customHeight="1" x14ac:dyDescent="0.2">
      <c r="A24" s="98"/>
      <c r="B24" s="349">
        <v>11</v>
      </c>
      <c r="C24" s="351" t="s">
        <v>216</v>
      </c>
      <c r="D24" s="742"/>
      <c r="E24" s="727"/>
      <c r="F24" s="300"/>
      <c r="G24" s="360" t="s">
        <v>152</v>
      </c>
      <c r="H24" s="312">
        <v>0.34899999999999998</v>
      </c>
      <c r="I24" s="303" t="s">
        <v>153</v>
      </c>
      <c r="J24" s="304">
        <f t="shared" si="1"/>
        <v>0</v>
      </c>
      <c r="K24" s="103" t="s">
        <v>251</v>
      </c>
    </row>
    <row r="25" spans="1:11" s="1" customFormat="1" ht="15" customHeight="1" x14ac:dyDescent="0.2">
      <c r="A25" s="98"/>
      <c r="B25" s="349">
        <v>12</v>
      </c>
      <c r="C25" s="351" t="s">
        <v>218</v>
      </c>
      <c r="D25" s="742"/>
      <c r="E25" s="727"/>
      <c r="F25" s="300"/>
      <c r="G25" s="360" t="s">
        <v>152</v>
      </c>
      <c r="H25" s="312">
        <v>0.376</v>
      </c>
      <c r="I25" s="303" t="s">
        <v>153</v>
      </c>
      <c r="J25" s="304">
        <f t="shared" si="1"/>
        <v>0</v>
      </c>
      <c r="K25" s="103" t="s">
        <v>231</v>
      </c>
    </row>
    <row r="26" spans="1:11" s="1" customFormat="1" ht="15" customHeight="1" x14ac:dyDescent="0.2">
      <c r="A26" s="98"/>
      <c r="B26" s="349">
        <v>13</v>
      </c>
      <c r="C26" s="351" t="s">
        <v>220</v>
      </c>
      <c r="D26" s="742"/>
      <c r="E26" s="727"/>
      <c r="F26" s="300"/>
      <c r="G26" s="360" t="s">
        <v>152</v>
      </c>
      <c r="H26" s="312">
        <v>0.40100000000000002</v>
      </c>
      <c r="I26" s="303" t="s">
        <v>153</v>
      </c>
      <c r="J26" s="304">
        <f t="shared" si="1"/>
        <v>0</v>
      </c>
      <c r="K26" s="103" t="s">
        <v>233</v>
      </c>
    </row>
    <row r="27" spans="1:11" s="1" customFormat="1" ht="15" customHeight="1" x14ac:dyDescent="0.2">
      <c r="A27" s="98"/>
      <c r="B27" s="349">
        <v>14</v>
      </c>
      <c r="C27" s="351" t="s">
        <v>222</v>
      </c>
      <c r="D27" s="742"/>
      <c r="E27" s="727"/>
      <c r="F27" s="300"/>
      <c r="G27" s="360" t="s">
        <v>152</v>
      </c>
      <c r="H27" s="312">
        <v>0.42499999999999999</v>
      </c>
      <c r="I27" s="303" t="s">
        <v>153</v>
      </c>
      <c r="J27" s="304">
        <f t="shared" si="1"/>
        <v>0</v>
      </c>
      <c r="K27" s="103" t="s">
        <v>315</v>
      </c>
    </row>
    <row r="28" spans="1:11" s="1" customFormat="1" ht="15" customHeight="1" x14ac:dyDescent="0.2">
      <c r="A28" s="98"/>
      <c r="B28" s="349">
        <v>15</v>
      </c>
      <c r="C28" s="351" t="s">
        <v>281</v>
      </c>
      <c r="D28" s="742"/>
      <c r="E28" s="727"/>
      <c r="F28" s="300"/>
      <c r="G28" s="360" t="s">
        <v>152</v>
      </c>
      <c r="H28" s="312">
        <v>0.45</v>
      </c>
      <c r="I28" s="303" t="s">
        <v>153</v>
      </c>
      <c r="J28" s="304">
        <f t="shared" ref="J28:J31" si="2">ROUND(F28*H28,0)</f>
        <v>0</v>
      </c>
      <c r="K28" s="103" t="s">
        <v>316</v>
      </c>
    </row>
    <row r="29" spans="1:11" s="1" customFormat="1" ht="15" customHeight="1" x14ac:dyDescent="0.2">
      <c r="A29" s="98"/>
      <c r="B29" s="349">
        <v>16</v>
      </c>
      <c r="C29" s="351" t="s">
        <v>283</v>
      </c>
      <c r="D29" s="742"/>
      <c r="E29" s="727"/>
      <c r="F29" s="300"/>
      <c r="G29" s="360" t="s">
        <v>152</v>
      </c>
      <c r="H29" s="276">
        <v>0.47499999999999998</v>
      </c>
      <c r="I29" s="303" t="s">
        <v>153</v>
      </c>
      <c r="J29" s="304">
        <f t="shared" si="2"/>
        <v>0</v>
      </c>
      <c r="K29" s="103" t="s">
        <v>317</v>
      </c>
    </row>
    <row r="30" spans="1:11" s="1" customFormat="1" ht="15" customHeight="1" x14ac:dyDescent="0.2">
      <c r="A30" s="98"/>
      <c r="B30" s="349">
        <v>17</v>
      </c>
      <c r="C30" s="351" t="s">
        <v>285</v>
      </c>
      <c r="D30" s="742"/>
      <c r="E30" s="727"/>
      <c r="F30" s="300"/>
      <c r="G30" s="360" t="s">
        <v>152</v>
      </c>
      <c r="H30" s="276">
        <v>0.5</v>
      </c>
      <c r="I30" s="303" t="s">
        <v>153</v>
      </c>
      <c r="J30" s="304">
        <f t="shared" si="2"/>
        <v>0</v>
      </c>
      <c r="K30" s="103" t="s">
        <v>318</v>
      </c>
    </row>
    <row r="31" spans="1:11" s="1" customFormat="1" ht="15" customHeight="1" x14ac:dyDescent="0.2">
      <c r="A31" s="98"/>
      <c r="B31" s="349">
        <v>18</v>
      </c>
      <c r="C31" s="351" t="s">
        <v>287</v>
      </c>
      <c r="D31" s="742"/>
      <c r="E31" s="727"/>
      <c r="F31" s="300"/>
      <c r="G31" s="360" t="s">
        <v>152</v>
      </c>
      <c r="H31" s="276">
        <v>0.5</v>
      </c>
      <c r="I31" s="303" t="s">
        <v>153</v>
      </c>
      <c r="J31" s="304">
        <f t="shared" si="2"/>
        <v>0</v>
      </c>
      <c r="K31" s="103" t="s">
        <v>319</v>
      </c>
    </row>
    <row r="32" spans="1:11" s="1" customFormat="1" ht="15" customHeight="1" x14ac:dyDescent="0.2">
      <c r="A32" s="98"/>
      <c r="B32" s="352">
        <v>19</v>
      </c>
      <c r="C32" s="351" t="s">
        <v>289</v>
      </c>
      <c r="D32" s="742"/>
      <c r="E32" s="727"/>
      <c r="F32" s="300"/>
      <c r="G32" s="301" t="s">
        <v>152</v>
      </c>
      <c r="H32" s="276">
        <v>0.5</v>
      </c>
      <c r="I32" s="303" t="s">
        <v>153</v>
      </c>
      <c r="J32" s="304">
        <f>ROUND(F32*H32,0)</f>
        <v>0</v>
      </c>
      <c r="K32" s="103" t="s">
        <v>320</v>
      </c>
    </row>
    <row r="33" spans="1:11" s="1" customFormat="1" ht="15" customHeight="1" thickBot="1" x14ac:dyDescent="0.25">
      <c r="A33" s="98"/>
      <c r="B33" s="352">
        <v>20</v>
      </c>
      <c r="C33" s="351" t="s">
        <v>291</v>
      </c>
      <c r="D33" s="742"/>
      <c r="E33" s="727"/>
      <c r="F33" s="300"/>
      <c r="G33" s="301" t="s">
        <v>152</v>
      </c>
      <c r="H33" s="276">
        <v>0.5</v>
      </c>
      <c r="I33" s="303" t="s">
        <v>153</v>
      </c>
      <c r="J33" s="304">
        <f>ROUND(F33*H33,0)</f>
        <v>0</v>
      </c>
      <c r="K33" s="103" t="s">
        <v>321</v>
      </c>
    </row>
    <row r="34" spans="1:11" s="1" customFormat="1" ht="16.149999999999999" customHeight="1" x14ac:dyDescent="0.2">
      <c r="A34" s="98"/>
      <c r="B34" s="103"/>
      <c r="C34" s="104"/>
      <c r="D34" s="103"/>
      <c r="E34" s="103"/>
      <c r="F34" s="103"/>
      <c r="G34" s="104"/>
      <c r="H34" s="734" t="s">
        <v>293</v>
      </c>
      <c r="I34" s="735"/>
      <c r="J34" s="105"/>
      <c r="K34" s="98"/>
    </row>
    <row r="35" spans="1:11" s="1" customFormat="1" ht="18.75" customHeight="1" thickBot="1" x14ac:dyDescent="0.25">
      <c r="A35" s="98"/>
      <c r="B35" s="103"/>
      <c r="C35" s="103"/>
      <c r="D35" s="103"/>
      <c r="E35" s="103"/>
      <c r="F35" s="103"/>
      <c r="G35" s="103"/>
      <c r="H35" s="736" t="s">
        <v>163</v>
      </c>
      <c r="I35" s="737"/>
      <c r="J35" s="5">
        <f>SUM(J14:J33)</f>
        <v>0</v>
      </c>
      <c r="K35" s="103" t="s">
        <v>166</v>
      </c>
    </row>
    <row r="36" spans="1:11" s="1" customFormat="1" ht="18.75" customHeight="1" x14ac:dyDescent="0.2">
      <c r="A36" s="98"/>
      <c r="B36" s="98"/>
      <c r="C36" s="98"/>
      <c r="D36" s="98"/>
      <c r="E36" s="98"/>
      <c r="F36" s="98"/>
      <c r="G36" s="98"/>
      <c r="H36" s="122"/>
      <c r="I36" s="98"/>
      <c r="J36" s="125"/>
      <c r="K36" s="103"/>
    </row>
    <row r="37" spans="1:11" ht="18.75" customHeight="1" thickBot="1" x14ac:dyDescent="0.25">
      <c r="A37" s="98"/>
      <c r="B37" s="103"/>
      <c r="C37" s="103"/>
      <c r="D37" s="103"/>
      <c r="E37" s="103"/>
      <c r="F37" s="103"/>
      <c r="G37" s="103"/>
      <c r="H37" s="126"/>
      <c r="I37" s="104"/>
      <c r="J37" s="57"/>
      <c r="K37" s="103"/>
    </row>
    <row r="38" spans="1:11" ht="18.75" customHeight="1" x14ac:dyDescent="0.2">
      <c r="A38" s="94"/>
      <c r="B38" s="103"/>
      <c r="C38" s="103"/>
      <c r="D38" s="103"/>
      <c r="E38" s="103"/>
      <c r="F38" s="103"/>
      <c r="G38" s="103"/>
      <c r="H38" s="734" t="s">
        <v>322</v>
      </c>
      <c r="I38" s="735"/>
      <c r="J38" s="105"/>
      <c r="K38" s="94"/>
    </row>
    <row r="39" spans="1:11" ht="18.75" customHeight="1" thickBot="1" x14ac:dyDescent="0.25">
      <c r="A39" s="94"/>
      <c r="B39" s="94"/>
      <c r="C39" s="94"/>
      <c r="D39" s="94"/>
      <c r="E39" s="94"/>
      <c r="F39" s="94"/>
      <c r="G39" s="94"/>
      <c r="H39" s="740" t="s">
        <v>323</v>
      </c>
      <c r="I39" s="741"/>
      <c r="J39" s="5">
        <f>SUM(J7,J35)</f>
        <v>0</v>
      </c>
      <c r="K39" s="103" t="s">
        <v>20</v>
      </c>
    </row>
  </sheetData>
  <customSheetViews>
    <customSheetView guid="{0BABB45E-2E04-4EF9-B6DB-A3C90737BC1D}" showPageBreaks="1" showGridLines="0" view="pageBreakPreview">
      <selection activeCell="F7" sqref="F7"/>
      <pageMargins left="0" right="0" top="0" bottom="0" header="0" footer="0"/>
      <printOptions horizontalCentered="1"/>
      <headerFooter alignWithMargins="0"/>
    </customSheetView>
    <customSheetView guid="{51EA80E5-8A40-457F-BD3B-5254392D47AE}" showPageBreaks="1" showGridLines="0" view="pageBreakPreview">
      <selection activeCell="H14" sqref="H14"/>
      <pageMargins left="0" right="0" top="0" bottom="0" header="0" footer="0"/>
      <printOptions horizontalCentered="1"/>
      <headerFooter alignWithMargins="0"/>
    </customSheetView>
    <customSheetView guid="{69464F70-16F9-4136-87AF-D70A02C3B76C}" showPageBreaks="1" showGridLines="0" view="pageBreakPreview">
      <selection activeCell="F7" sqref="F7"/>
      <pageMargins left="0" right="0" top="0" bottom="0" header="0" footer="0"/>
      <printOptions horizontalCentered="1"/>
      <headerFooter alignWithMargins="0"/>
    </customSheetView>
    <customSheetView guid="{D2B5EC5D-6E54-47E5-91DA-BD5989BD188A}" showPageBreaks="1" showGridLines="0" view="pageBreakPreview">
      <selection activeCell="F7" sqref="F7"/>
      <pageMargins left="0" right="0" top="0" bottom="0" header="0" footer="0"/>
      <printOptions horizontalCentered="1"/>
      <headerFooter alignWithMargins="0"/>
    </customSheetView>
    <customSheetView guid="{7638A293-2517-4C0E-9B00-4D7C5CE7FD01}" showPageBreaks="1" showGridLines="0" view="pageBreakPreview">
      <selection activeCell="M14" sqref="M14"/>
      <pageMargins left="0" right="0" top="0" bottom="0" header="0" footer="0"/>
      <printOptions horizontalCentered="1"/>
      <headerFooter alignWithMargins="0"/>
    </customSheetView>
    <customSheetView guid="{52797262-6142-4579-A585-EF778AE1B777}" showPageBreaks="1" showGridLines="0" view="pageBreakPreview">
      <selection activeCell="M14" sqref="M14"/>
      <pageMargins left="0" right="0" top="0" bottom="0" header="0" footer="0"/>
      <printOptions horizontalCentered="1"/>
      <headerFooter alignWithMargins="0"/>
    </customSheetView>
    <customSheetView guid="{88309E32-0F84-4306-A278-4798D3F83810}" showPageBreaks="1" showGridLines="0" view="pageBreakPreview">
      <selection activeCell="F7" sqref="F7"/>
      <pageMargins left="0" right="0" top="0" bottom="0" header="0" footer="0"/>
      <printOptions horizontalCentered="1"/>
      <headerFooter alignWithMargins="0"/>
    </customSheetView>
    <customSheetView guid="{82097881-6F01-409B-9626-09347A86C944}" showPageBreaks="1" showGridLines="0" view="pageBreakPreview">
      <selection activeCell="F7" sqref="F7"/>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topLeftCell="A7">
      <selection activeCell="L19" sqref="L19"/>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F7" sqref="F7"/>
      <pageMargins left="0" right="0" top="0" bottom="0" header="0" footer="0"/>
      <printOptions horizontalCentered="1"/>
      <headerFooter alignWithMargins="0"/>
    </customSheetView>
  </customSheetViews>
  <mergeCells count="30">
    <mergeCell ref="H39:I39"/>
    <mergeCell ref="H38:I38"/>
    <mergeCell ref="D21:E21"/>
    <mergeCell ref="D22:E22"/>
    <mergeCell ref="H34:I34"/>
    <mergeCell ref="D24:E24"/>
    <mergeCell ref="D28:E28"/>
    <mergeCell ref="D26:E26"/>
    <mergeCell ref="H35:I35"/>
    <mergeCell ref="D25:E25"/>
    <mergeCell ref="D23:E23"/>
    <mergeCell ref="D30:E30"/>
    <mergeCell ref="D33:E33"/>
    <mergeCell ref="D31:E31"/>
    <mergeCell ref="D32:E32"/>
    <mergeCell ref="I1:K1"/>
    <mergeCell ref="B5:E7"/>
    <mergeCell ref="D19:E19"/>
    <mergeCell ref="D18:E18"/>
    <mergeCell ref="B12:C12"/>
    <mergeCell ref="D12:E12"/>
    <mergeCell ref="D15:E15"/>
    <mergeCell ref="D16:E16"/>
    <mergeCell ref="D17:E17"/>
    <mergeCell ref="D14:E14"/>
    <mergeCell ref="D20:E20"/>
    <mergeCell ref="D27:E27"/>
    <mergeCell ref="D29:E29"/>
    <mergeCell ref="A1:B1"/>
    <mergeCell ref="C1:E1"/>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39"/>
  <sheetViews>
    <sheetView showGridLines="0" view="pageBreakPreview" zoomScaleNormal="100" zoomScaleSheetLayoutView="100" workbookViewId="0">
      <selection activeCell="J39" sqref="J39"/>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4" customWidth="1"/>
    <col min="7" max="7" width="2" style="14" bestFit="1" customWidth="1"/>
    <col min="8" max="8" width="11.90625" style="20" customWidth="1"/>
    <col min="9" max="9" width="2" style="14" bestFit="1" customWidth="1"/>
    <col min="10" max="10" width="11.90625" style="14" customWidth="1"/>
    <col min="11" max="11" width="4.54296875" style="14" customWidth="1"/>
    <col min="12" max="16384" width="9" style="14"/>
  </cols>
  <sheetData>
    <row r="1" spans="1:12" ht="18.75" customHeight="1" x14ac:dyDescent="0.2">
      <c r="A1" s="731" t="s">
        <v>144</v>
      </c>
      <c r="B1" s="732"/>
      <c r="C1" s="731" t="s">
        <v>21</v>
      </c>
      <c r="D1" s="733"/>
      <c r="E1" s="732"/>
      <c r="F1" s="94"/>
      <c r="G1" s="94"/>
      <c r="H1" s="359" t="s">
        <v>1</v>
      </c>
      <c r="I1" s="728">
        <f>総括表!H4</f>
        <v>0</v>
      </c>
      <c r="J1" s="728"/>
      <c r="K1" s="728"/>
    </row>
    <row r="2" spans="1:12" ht="18.75" customHeight="1" x14ac:dyDescent="0.2">
      <c r="A2" s="94"/>
      <c r="B2" s="94"/>
      <c r="C2" s="94"/>
      <c r="D2" s="94"/>
      <c r="E2" s="94"/>
      <c r="F2" s="94"/>
      <c r="G2" s="94"/>
      <c r="H2" s="121"/>
      <c r="I2" s="94"/>
      <c r="J2" s="96"/>
      <c r="K2" s="94"/>
    </row>
    <row r="3" spans="1:12" ht="18.75" customHeight="1" x14ac:dyDescent="0.2">
      <c r="A3" s="97" t="s">
        <v>9</v>
      </c>
      <c r="B3" s="98" t="s">
        <v>324</v>
      </c>
      <c r="C3" s="94"/>
      <c r="D3" s="94"/>
      <c r="E3" s="94"/>
      <c r="F3" s="94"/>
      <c r="G3" s="94"/>
      <c r="H3" s="121"/>
      <c r="I3" s="94"/>
      <c r="J3" s="94"/>
      <c r="K3" s="94"/>
    </row>
    <row r="4" spans="1:12" ht="11.25" customHeight="1" x14ac:dyDescent="0.2">
      <c r="A4" s="99"/>
      <c r="B4" s="94"/>
      <c r="C4" s="94"/>
      <c r="D4" s="94"/>
      <c r="E4" s="94"/>
      <c r="F4" s="94"/>
      <c r="G4" s="94"/>
      <c r="H4" s="121"/>
      <c r="I4" s="94"/>
      <c r="J4" s="94"/>
      <c r="K4" s="94"/>
    </row>
    <row r="5" spans="1:12" ht="15" customHeight="1" x14ac:dyDescent="0.2">
      <c r="A5" s="99"/>
      <c r="B5" s="746" t="s">
        <v>1240</v>
      </c>
      <c r="C5" s="746"/>
      <c r="D5" s="746"/>
      <c r="E5" s="746"/>
      <c r="F5" s="94"/>
      <c r="G5" s="94"/>
      <c r="H5" s="121"/>
      <c r="I5" s="94"/>
      <c r="J5" s="94"/>
      <c r="K5" s="94"/>
    </row>
    <row r="6" spans="1:12" s="1" customFormat="1" ht="15" customHeight="1" x14ac:dyDescent="0.2">
      <c r="A6" s="97"/>
      <c r="B6" s="746"/>
      <c r="C6" s="746"/>
      <c r="D6" s="746"/>
      <c r="E6" s="746"/>
      <c r="F6" s="98"/>
      <c r="G6" s="98"/>
      <c r="H6" s="122" t="s">
        <v>266</v>
      </c>
      <c r="I6" s="98"/>
      <c r="J6" s="98"/>
      <c r="K6" s="98"/>
      <c r="L6" s="264"/>
    </row>
    <row r="7" spans="1:12" s="1" customFormat="1" ht="18.75" customHeight="1" x14ac:dyDescent="0.2">
      <c r="A7" s="97"/>
      <c r="B7" s="746"/>
      <c r="C7" s="746"/>
      <c r="D7" s="746"/>
      <c r="E7" s="746"/>
      <c r="F7" s="311"/>
      <c r="G7" s="138" t="s">
        <v>152</v>
      </c>
      <c r="H7" s="306">
        <v>0.3</v>
      </c>
      <c r="I7" s="138" t="s">
        <v>153</v>
      </c>
      <c r="J7" s="304">
        <f>ROUND(F7*H7,0)</f>
        <v>0</v>
      </c>
      <c r="K7" s="103" t="s">
        <v>164</v>
      </c>
    </row>
    <row r="8" spans="1:12" ht="11.25" customHeight="1" x14ac:dyDescent="0.2">
      <c r="A8" s="99"/>
      <c r="B8" s="94"/>
      <c r="C8" s="94"/>
      <c r="D8" s="94"/>
      <c r="E8" s="94"/>
      <c r="F8" s="108"/>
      <c r="G8" s="94"/>
      <c r="H8" s="121"/>
      <c r="I8" s="94"/>
      <c r="J8" s="123" t="s">
        <v>267</v>
      </c>
      <c r="K8" s="94"/>
    </row>
    <row r="9" spans="1:12" ht="15" customHeight="1" x14ac:dyDescent="0.2">
      <c r="A9" s="99"/>
      <c r="B9" s="94"/>
      <c r="C9" s="94"/>
      <c r="D9" s="94"/>
      <c r="E9" s="94"/>
      <c r="F9" s="108"/>
      <c r="G9" s="94"/>
      <c r="H9" s="121"/>
      <c r="I9" s="94"/>
      <c r="J9" s="108"/>
      <c r="K9" s="94"/>
    </row>
    <row r="10" spans="1:12" ht="18.75" customHeight="1" x14ac:dyDescent="0.2">
      <c r="A10" s="97" t="s">
        <v>13</v>
      </c>
      <c r="B10" s="98" t="s">
        <v>325</v>
      </c>
      <c r="C10" s="94"/>
      <c r="D10" s="94"/>
      <c r="E10" s="94"/>
      <c r="F10" s="108"/>
      <c r="G10" s="94"/>
      <c r="H10" s="121"/>
      <c r="I10" s="94"/>
      <c r="J10" s="108"/>
      <c r="K10" s="94"/>
      <c r="L10" s="4"/>
    </row>
    <row r="11" spans="1:12" ht="11.25" customHeight="1" x14ac:dyDescent="0.2">
      <c r="A11" s="99"/>
      <c r="B11" s="94"/>
      <c r="C11" s="94"/>
      <c r="D11" s="94"/>
      <c r="E11" s="94"/>
      <c r="F11" s="108"/>
      <c r="G11" s="94"/>
      <c r="H11" s="121"/>
      <c r="I11" s="94"/>
      <c r="J11" s="108"/>
      <c r="K11" s="94"/>
      <c r="L11" s="4"/>
    </row>
    <row r="12" spans="1:12" ht="18.75" customHeight="1" x14ac:dyDescent="0.2">
      <c r="A12" s="99"/>
      <c r="B12" s="729" t="s">
        <v>146</v>
      </c>
      <c r="C12" s="730"/>
      <c r="D12" s="729" t="s">
        <v>147</v>
      </c>
      <c r="E12" s="730"/>
      <c r="F12" s="330" t="s">
        <v>148</v>
      </c>
      <c r="G12" s="331"/>
      <c r="H12" s="333" t="s">
        <v>149</v>
      </c>
      <c r="I12" s="331"/>
      <c r="J12" s="330" t="s">
        <v>8</v>
      </c>
      <c r="K12" s="103"/>
      <c r="L12" s="4"/>
    </row>
    <row r="13" spans="1:12" ht="15" customHeight="1" x14ac:dyDescent="0.2">
      <c r="A13" s="99"/>
      <c r="B13" s="347"/>
      <c r="C13" s="250"/>
      <c r="D13" s="347"/>
      <c r="E13" s="348"/>
      <c r="F13" s="109"/>
      <c r="G13" s="134"/>
      <c r="H13" s="124"/>
      <c r="I13" s="134"/>
      <c r="J13" s="110" t="s">
        <v>150</v>
      </c>
      <c r="K13" s="103"/>
      <c r="L13" s="4"/>
    </row>
    <row r="14" spans="1:12" ht="15" customHeight="1" x14ac:dyDescent="0.2">
      <c r="A14" s="99"/>
      <c r="B14" s="349">
        <v>1</v>
      </c>
      <c r="C14" s="350" t="s">
        <v>155</v>
      </c>
      <c r="D14" s="742"/>
      <c r="E14" s="727"/>
      <c r="F14" s="300"/>
      <c r="G14" s="360" t="s">
        <v>152</v>
      </c>
      <c r="H14" s="312">
        <v>7.3999999999999996E-2</v>
      </c>
      <c r="I14" s="303" t="s">
        <v>153</v>
      </c>
      <c r="J14" s="304">
        <f>ROUND(F14*H14,0)</f>
        <v>0</v>
      </c>
      <c r="K14" s="103" t="s">
        <v>183</v>
      </c>
      <c r="L14" s="4"/>
    </row>
    <row r="15" spans="1:12" s="1" customFormat="1" ht="15" customHeight="1" x14ac:dyDescent="0.2">
      <c r="A15" s="98"/>
      <c r="B15" s="349">
        <v>2</v>
      </c>
      <c r="C15" s="350" t="s">
        <v>157</v>
      </c>
      <c r="D15" s="742"/>
      <c r="E15" s="727"/>
      <c r="F15" s="300"/>
      <c r="G15" s="360" t="s">
        <v>152</v>
      </c>
      <c r="H15" s="312">
        <v>0.13300000000000001</v>
      </c>
      <c r="I15" s="303" t="s">
        <v>153</v>
      </c>
      <c r="J15" s="304">
        <f t="shared" ref="J15:J21" si="0">ROUND(F15*H15,0)</f>
        <v>0</v>
      </c>
      <c r="K15" s="103" t="s">
        <v>184</v>
      </c>
      <c r="L15" s="4"/>
    </row>
    <row r="16" spans="1:12" s="1" customFormat="1" ht="15" customHeight="1" x14ac:dyDescent="0.2">
      <c r="A16" s="98"/>
      <c r="B16" s="349">
        <v>3</v>
      </c>
      <c r="C16" s="350" t="s">
        <v>159</v>
      </c>
      <c r="D16" s="742"/>
      <c r="E16" s="727"/>
      <c r="F16" s="300"/>
      <c r="G16" s="360" t="s">
        <v>152</v>
      </c>
      <c r="H16" s="312">
        <v>0.16400000000000001</v>
      </c>
      <c r="I16" s="303" t="s">
        <v>153</v>
      </c>
      <c r="J16" s="304">
        <f t="shared" si="0"/>
        <v>0</v>
      </c>
      <c r="K16" s="103" t="s">
        <v>257</v>
      </c>
      <c r="L16" s="4"/>
    </row>
    <row r="17" spans="1:11" s="1" customFormat="1" ht="15" customHeight="1" x14ac:dyDescent="0.2">
      <c r="A17" s="98"/>
      <c r="B17" s="349">
        <v>4</v>
      </c>
      <c r="C17" s="350" t="s">
        <v>161</v>
      </c>
      <c r="D17" s="742"/>
      <c r="E17" s="727"/>
      <c r="F17" s="300"/>
      <c r="G17" s="360" t="s">
        <v>152</v>
      </c>
      <c r="H17" s="312">
        <v>0.16200000000000001</v>
      </c>
      <c r="I17" s="303" t="s">
        <v>153</v>
      </c>
      <c r="J17" s="304">
        <f t="shared" si="0"/>
        <v>0</v>
      </c>
      <c r="K17" s="103" t="s">
        <v>198</v>
      </c>
    </row>
    <row r="18" spans="1:11" s="1" customFormat="1" ht="15" customHeight="1" x14ac:dyDescent="0.2">
      <c r="A18" s="98"/>
      <c r="B18" s="349">
        <v>5</v>
      </c>
      <c r="C18" s="350" t="s">
        <v>173</v>
      </c>
      <c r="D18" s="742"/>
      <c r="E18" s="727"/>
      <c r="F18" s="300"/>
      <c r="G18" s="360" t="s">
        <v>152</v>
      </c>
      <c r="H18" s="312">
        <v>0.17899999999999999</v>
      </c>
      <c r="I18" s="303" t="s">
        <v>153</v>
      </c>
      <c r="J18" s="304">
        <f t="shared" si="0"/>
        <v>0</v>
      </c>
      <c r="K18" s="103" t="s">
        <v>217</v>
      </c>
    </row>
    <row r="19" spans="1:11" s="1" customFormat="1" ht="15" customHeight="1" x14ac:dyDescent="0.2">
      <c r="A19" s="98"/>
      <c r="B19" s="349">
        <v>6</v>
      </c>
      <c r="C19" s="350" t="s">
        <v>175</v>
      </c>
      <c r="D19" s="742"/>
      <c r="E19" s="727"/>
      <c r="F19" s="300"/>
      <c r="G19" s="360" t="s">
        <v>152</v>
      </c>
      <c r="H19" s="312">
        <v>0.21199999999999999</v>
      </c>
      <c r="I19" s="303" t="s">
        <v>153</v>
      </c>
      <c r="J19" s="304">
        <f t="shared" si="0"/>
        <v>0</v>
      </c>
      <c r="K19" s="103" t="s">
        <v>219</v>
      </c>
    </row>
    <row r="20" spans="1:11" s="1" customFormat="1" ht="15" customHeight="1" x14ac:dyDescent="0.2">
      <c r="A20" s="98"/>
      <c r="B20" s="349">
        <v>7</v>
      </c>
      <c r="C20" s="350" t="s">
        <v>196</v>
      </c>
      <c r="D20" s="742"/>
      <c r="E20" s="727"/>
      <c r="F20" s="300"/>
      <c r="G20" s="360" t="s">
        <v>152</v>
      </c>
      <c r="H20" s="312">
        <v>0.246</v>
      </c>
      <c r="I20" s="303" t="s">
        <v>153</v>
      </c>
      <c r="J20" s="304">
        <f t="shared" si="0"/>
        <v>0</v>
      </c>
      <c r="K20" s="103" t="s">
        <v>221</v>
      </c>
    </row>
    <row r="21" spans="1:11" s="1" customFormat="1" ht="15" customHeight="1" x14ac:dyDescent="0.2">
      <c r="A21" s="98"/>
      <c r="B21" s="349">
        <v>8</v>
      </c>
      <c r="C21" s="351" t="s">
        <v>197</v>
      </c>
      <c r="D21" s="742"/>
      <c r="E21" s="727"/>
      <c r="F21" s="300"/>
      <c r="G21" s="360" t="s">
        <v>152</v>
      </c>
      <c r="H21" s="312">
        <v>0.27300000000000002</v>
      </c>
      <c r="I21" s="303" t="s">
        <v>153</v>
      </c>
      <c r="J21" s="304">
        <f t="shared" si="0"/>
        <v>0</v>
      </c>
      <c r="K21" s="103" t="s">
        <v>314</v>
      </c>
    </row>
    <row r="22" spans="1:11" s="1" customFormat="1" ht="15" customHeight="1" x14ac:dyDescent="0.2">
      <c r="A22" s="98"/>
      <c r="B22" s="349">
        <v>9</v>
      </c>
      <c r="C22" s="351" t="s">
        <v>213</v>
      </c>
      <c r="D22" s="742"/>
      <c r="E22" s="727"/>
      <c r="F22" s="300"/>
      <c r="G22" s="360" t="s">
        <v>152</v>
      </c>
      <c r="H22" s="312">
        <v>0.3</v>
      </c>
      <c r="I22" s="303" t="s">
        <v>153</v>
      </c>
      <c r="J22" s="304">
        <f t="shared" ref="J22:J27" si="1">ROUND(F22*H22,0)</f>
        <v>0</v>
      </c>
      <c r="K22" s="103" t="s">
        <v>225</v>
      </c>
    </row>
    <row r="23" spans="1:11" s="1" customFormat="1" ht="15" customHeight="1" x14ac:dyDescent="0.2">
      <c r="A23" s="98"/>
      <c r="B23" s="349">
        <v>10</v>
      </c>
      <c r="C23" s="351" t="s">
        <v>215</v>
      </c>
      <c r="D23" s="742"/>
      <c r="E23" s="727"/>
      <c r="F23" s="300"/>
      <c r="G23" s="360" t="s">
        <v>152</v>
      </c>
      <c r="H23" s="312">
        <v>0.32400000000000001</v>
      </c>
      <c r="I23" s="303" t="s">
        <v>153</v>
      </c>
      <c r="J23" s="304">
        <f t="shared" si="1"/>
        <v>0</v>
      </c>
      <c r="K23" s="103" t="s">
        <v>227</v>
      </c>
    </row>
    <row r="24" spans="1:11" s="1" customFormat="1" ht="15" customHeight="1" x14ac:dyDescent="0.2">
      <c r="A24" s="98"/>
      <c r="B24" s="349">
        <v>11</v>
      </c>
      <c r="C24" s="351" t="s">
        <v>216</v>
      </c>
      <c r="D24" s="742"/>
      <c r="E24" s="727"/>
      <c r="F24" s="300"/>
      <c r="G24" s="360" t="s">
        <v>152</v>
      </c>
      <c r="H24" s="312">
        <v>0.34899999999999998</v>
      </c>
      <c r="I24" s="303" t="s">
        <v>153</v>
      </c>
      <c r="J24" s="304">
        <f t="shared" si="1"/>
        <v>0</v>
      </c>
      <c r="K24" s="103" t="s">
        <v>251</v>
      </c>
    </row>
    <row r="25" spans="1:11" s="1" customFormat="1" ht="15" customHeight="1" x14ac:dyDescent="0.2">
      <c r="A25" s="98"/>
      <c r="B25" s="349">
        <v>12</v>
      </c>
      <c r="C25" s="351" t="s">
        <v>218</v>
      </c>
      <c r="D25" s="742"/>
      <c r="E25" s="727"/>
      <c r="F25" s="300"/>
      <c r="G25" s="360" t="s">
        <v>152</v>
      </c>
      <c r="H25" s="312">
        <v>0.376</v>
      </c>
      <c r="I25" s="303" t="s">
        <v>153</v>
      </c>
      <c r="J25" s="304">
        <f t="shared" si="1"/>
        <v>0</v>
      </c>
      <c r="K25" s="103" t="s">
        <v>231</v>
      </c>
    </row>
    <row r="26" spans="1:11" s="1" customFormat="1" ht="15" customHeight="1" x14ac:dyDescent="0.2">
      <c r="A26" s="98"/>
      <c r="B26" s="349">
        <v>13</v>
      </c>
      <c r="C26" s="351" t="s">
        <v>220</v>
      </c>
      <c r="D26" s="742"/>
      <c r="E26" s="727"/>
      <c r="F26" s="300"/>
      <c r="G26" s="360" t="s">
        <v>152</v>
      </c>
      <c r="H26" s="312">
        <v>0.40100000000000002</v>
      </c>
      <c r="I26" s="303" t="s">
        <v>153</v>
      </c>
      <c r="J26" s="304">
        <f t="shared" si="1"/>
        <v>0</v>
      </c>
      <c r="K26" s="103" t="s">
        <v>233</v>
      </c>
    </row>
    <row r="27" spans="1:11" s="1" customFormat="1" ht="15" customHeight="1" x14ac:dyDescent="0.2">
      <c r="A27" s="98"/>
      <c r="B27" s="349">
        <v>14</v>
      </c>
      <c r="C27" s="351" t="s">
        <v>222</v>
      </c>
      <c r="D27" s="742"/>
      <c r="E27" s="727"/>
      <c r="F27" s="300"/>
      <c r="G27" s="301" t="s">
        <v>152</v>
      </c>
      <c r="H27" s="312">
        <v>0.42499999999999999</v>
      </c>
      <c r="I27" s="303" t="s">
        <v>153</v>
      </c>
      <c r="J27" s="304">
        <f t="shared" si="1"/>
        <v>0</v>
      </c>
      <c r="K27" s="103" t="s">
        <v>315</v>
      </c>
    </row>
    <row r="28" spans="1:11" s="1" customFormat="1" ht="15" customHeight="1" x14ac:dyDescent="0.2">
      <c r="A28" s="98"/>
      <c r="B28" s="349">
        <v>15</v>
      </c>
      <c r="C28" s="351" t="s">
        <v>281</v>
      </c>
      <c r="D28" s="742"/>
      <c r="E28" s="727"/>
      <c r="F28" s="300"/>
      <c r="G28" s="301" t="s">
        <v>152</v>
      </c>
      <c r="H28" s="312">
        <v>0.45</v>
      </c>
      <c r="I28" s="303" t="s">
        <v>153</v>
      </c>
      <c r="J28" s="304">
        <f t="shared" ref="J28:J33" si="2">ROUND(F28*H28,0)</f>
        <v>0</v>
      </c>
      <c r="K28" s="103" t="s">
        <v>316</v>
      </c>
    </row>
    <row r="29" spans="1:11" s="1" customFormat="1" ht="15" customHeight="1" x14ac:dyDescent="0.2">
      <c r="A29" s="98"/>
      <c r="B29" s="349">
        <v>16</v>
      </c>
      <c r="C29" s="351" t="s">
        <v>283</v>
      </c>
      <c r="D29" s="742"/>
      <c r="E29" s="727"/>
      <c r="F29" s="300"/>
      <c r="G29" s="301" t="s">
        <v>152</v>
      </c>
      <c r="H29" s="276">
        <v>0.47499999999999998</v>
      </c>
      <c r="I29" s="303" t="s">
        <v>153</v>
      </c>
      <c r="J29" s="304">
        <f t="shared" si="2"/>
        <v>0</v>
      </c>
      <c r="K29" s="103" t="s">
        <v>317</v>
      </c>
    </row>
    <row r="30" spans="1:11" s="1" customFormat="1" ht="15" customHeight="1" x14ac:dyDescent="0.2">
      <c r="A30" s="98"/>
      <c r="B30" s="349">
        <v>17</v>
      </c>
      <c r="C30" s="351" t="s">
        <v>285</v>
      </c>
      <c r="D30" s="742"/>
      <c r="E30" s="727"/>
      <c r="F30" s="300"/>
      <c r="G30" s="301" t="s">
        <v>152</v>
      </c>
      <c r="H30" s="276">
        <v>0.5</v>
      </c>
      <c r="I30" s="303" t="s">
        <v>153</v>
      </c>
      <c r="J30" s="304">
        <f t="shared" si="2"/>
        <v>0</v>
      </c>
      <c r="K30" s="103" t="s">
        <v>318</v>
      </c>
    </row>
    <row r="31" spans="1:11" s="1" customFormat="1" ht="15" customHeight="1" x14ac:dyDescent="0.2">
      <c r="A31" s="98"/>
      <c r="B31" s="349">
        <v>18</v>
      </c>
      <c r="C31" s="351" t="s">
        <v>287</v>
      </c>
      <c r="D31" s="742"/>
      <c r="E31" s="727"/>
      <c r="F31" s="300"/>
      <c r="G31" s="301" t="s">
        <v>152</v>
      </c>
      <c r="H31" s="276">
        <v>0.5</v>
      </c>
      <c r="I31" s="303" t="s">
        <v>153</v>
      </c>
      <c r="J31" s="304">
        <f t="shared" si="2"/>
        <v>0</v>
      </c>
      <c r="K31" s="103" t="s">
        <v>319</v>
      </c>
    </row>
    <row r="32" spans="1:11" s="1" customFormat="1" ht="15" customHeight="1" x14ac:dyDescent="0.2">
      <c r="A32" s="98"/>
      <c r="B32" s="352">
        <v>19</v>
      </c>
      <c r="C32" s="351" t="s">
        <v>289</v>
      </c>
      <c r="D32" s="742"/>
      <c r="E32" s="727"/>
      <c r="F32" s="300"/>
      <c r="G32" s="301" t="s">
        <v>152</v>
      </c>
      <c r="H32" s="276">
        <v>0.5</v>
      </c>
      <c r="I32" s="303" t="s">
        <v>153</v>
      </c>
      <c r="J32" s="304">
        <f t="shared" ref="J32" si="3">ROUND(F32*H32,0)</f>
        <v>0</v>
      </c>
      <c r="K32" s="103" t="s">
        <v>320</v>
      </c>
    </row>
    <row r="33" spans="1:11" s="1" customFormat="1" ht="15" customHeight="1" thickBot="1" x14ac:dyDescent="0.25">
      <c r="A33" s="98"/>
      <c r="B33" s="352">
        <v>20</v>
      </c>
      <c r="C33" s="351" t="s">
        <v>291</v>
      </c>
      <c r="D33" s="742"/>
      <c r="E33" s="727"/>
      <c r="F33" s="300"/>
      <c r="G33" s="301" t="s">
        <v>152</v>
      </c>
      <c r="H33" s="276">
        <v>0.5</v>
      </c>
      <c r="I33" s="303" t="s">
        <v>153</v>
      </c>
      <c r="J33" s="304">
        <f t="shared" si="2"/>
        <v>0</v>
      </c>
      <c r="K33" s="103" t="s">
        <v>326</v>
      </c>
    </row>
    <row r="34" spans="1:11" s="1" customFormat="1" ht="15" customHeight="1" x14ac:dyDescent="0.2">
      <c r="A34" s="98"/>
      <c r="B34" s="103"/>
      <c r="C34" s="104"/>
      <c r="D34" s="103"/>
      <c r="E34" s="103"/>
      <c r="F34" s="103"/>
      <c r="G34" s="104"/>
      <c r="H34" s="734" t="s">
        <v>327</v>
      </c>
      <c r="I34" s="735"/>
      <c r="J34" s="105"/>
      <c r="K34" s="103"/>
    </row>
    <row r="35" spans="1:11" s="1" customFormat="1" ht="18.75" customHeight="1" thickBot="1" x14ac:dyDescent="0.25">
      <c r="A35" s="98"/>
      <c r="B35" s="103"/>
      <c r="C35" s="103"/>
      <c r="D35" s="103"/>
      <c r="E35" s="103"/>
      <c r="F35" s="103"/>
      <c r="G35" s="103"/>
      <c r="H35" s="736" t="s">
        <v>163</v>
      </c>
      <c r="I35" s="737"/>
      <c r="J35" s="127">
        <f>SUM(J14:J33)</f>
        <v>0</v>
      </c>
      <c r="K35" s="103" t="s">
        <v>166</v>
      </c>
    </row>
    <row r="36" spans="1:11" s="1" customFormat="1" ht="18.75" customHeight="1" x14ac:dyDescent="0.2">
      <c r="A36" s="98"/>
      <c r="B36" s="98"/>
      <c r="C36" s="98"/>
      <c r="D36" s="98"/>
      <c r="E36" s="98"/>
      <c r="F36" s="98"/>
      <c r="G36" s="98"/>
      <c r="H36" s="122"/>
      <c r="I36" s="98"/>
      <c r="J36" s="125"/>
      <c r="K36" s="98"/>
    </row>
    <row r="37" spans="1:11" s="1" customFormat="1" ht="18.75" customHeight="1" thickBot="1" x14ac:dyDescent="0.25">
      <c r="A37" s="98"/>
      <c r="B37" s="103"/>
      <c r="C37" s="103"/>
      <c r="D37" s="103"/>
      <c r="E37" s="103"/>
      <c r="F37" s="103"/>
      <c r="G37" s="103"/>
      <c r="H37" s="126"/>
      <c r="I37" s="104"/>
      <c r="J37" s="57"/>
      <c r="K37" s="103"/>
    </row>
    <row r="38" spans="1:11" ht="18.75" customHeight="1" x14ac:dyDescent="0.2">
      <c r="A38" s="98"/>
      <c r="B38" s="103"/>
      <c r="C38" s="103"/>
      <c r="D38" s="103"/>
      <c r="E38" s="103"/>
      <c r="F38" s="103"/>
      <c r="G38" s="103"/>
      <c r="H38" s="734" t="s">
        <v>322</v>
      </c>
      <c r="I38" s="735"/>
      <c r="J38" s="105"/>
      <c r="K38" s="103"/>
    </row>
    <row r="39" spans="1:11" ht="18.75" customHeight="1" thickBot="1" x14ac:dyDescent="0.25">
      <c r="A39" s="94"/>
      <c r="B39" s="94"/>
      <c r="C39" s="94"/>
      <c r="D39" s="94"/>
      <c r="E39" s="94"/>
      <c r="F39" s="94"/>
      <c r="G39" s="94"/>
      <c r="H39" s="740" t="s">
        <v>328</v>
      </c>
      <c r="I39" s="741"/>
      <c r="J39" s="5">
        <f>SUM(J7,J35)</f>
        <v>0</v>
      </c>
      <c r="K39" s="103" t="s">
        <v>22</v>
      </c>
    </row>
  </sheetData>
  <customSheetViews>
    <customSheetView guid="{0BABB45E-2E04-4EF9-B6DB-A3C90737BC1D}" showPageBreaks="1" showGridLines="0" view="pageBreakPreview">
      <selection activeCell="J11" sqref="J11"/>
      <pageMargins left="0" right="0" top="0" bottom="0" header="0" footer="0"/>
      <printOptions horizontalCentered="1"/>
      <headerFooter alignWithMargins="0"/>
    </customSheetView>
    <customSheetView guid="{51EA80E5-8A40-457F-BD3B-5254392D47AE}" showPageBreaks="1" showGridLines="0" view="pageBreakPreview">
      <selection activeCell="J11" sqref="J11"/>
      <pageMargins left="0" right="0" top="0" bottom="0" header="0" footer="0"/>
      <printOptions horizontalCentered="1"/>
      <headerFooter alignWithMargins="0"/>
    </customSheetView>
    <customSheetView guid="{69464F70-16F9-4136-87AF-D70A02C3B76C}" showPageBreaks="1" showGridLines="0" view="pageBreakPreview">
      <selection activeCell="J11" sqref="J11"/>
      <pageMargins left="0" right="0" top="0" bottom="0" header="0" footer="0"/>
      <printOptions horizontalCentered="1"/>
      <headerFooter alignWithMargins="0"/>
    </customSheetView>
    <customSheetView guid="{D2B5EC5D-6E54-47E5-91DA-BD5989BD188A}" showPageBreaks="1" showGridLines="0" view="pageBreakPreview">
      <selection activeCell="J11" sqref="J11"/>
      <pageMargins left="0" right="0" top="0" bottom="0" header="0" footer="0"/>
      <printOptions horizontalCentered="1"/>
      <headerFooter alignWithMargins="0"/>
    </customSheetView>
    <customSheetView guid="{7638A293-2517-4C0E-9B00-4D7C5CE7FD01}" showPageBreaks="1" showGridLines="0" view="pageBreakPreview" topLeftCell="A4">
      <selection activeCell="M19" sqref="M19"/>
      <pageMargins left="0" right="0" top="0" bottom="0" header="0" footer="0"/>
      <printOptions horizontalCentered="1"/>
      <headerFooter alignWithMargins="0"/>
    </customSheetView>
    <customSheetView guid="{52797262-6142-4579-A585-EF778AE1B777}" showPageBreaks="1" showGridLines="0" view="pageBreakPreview" topLeftCell="A4">
      <selection activeCell="M19" sqref="M19"/>
      <pageMargins left="0" right="0" top="0" bottom="0" header="0" footer="0"/>
      <printOptions horizontalCentered="1"/>
      <headerFooter alignWithMargins="0"/>
    </customSheetView>
    <customSheetView guid="{88309E32-0F84-4306-A278-4798D3F83810}" showPageBreaks="1" showGridLines="0" view="pageBreakPreview">
      <selection activeCell="J11" sqref="J11"/>
      <pageMargins left="0" right="0" top="0" bottom="0" header="0" footer="0"/>
      <printOptions horizontalCentered="1"/>
      <headerFooter alignWithMargins="0"/>
    </customSheetView>
    <customSheetView guid="{82097881-6F01-409B-9626-09347A86C944}" showPageBreaks="1" showGridLines="0" view="pageBreakPreview">
      <selection activeCell="J11" sqref="J11"/>
      <pageMargins left="0" right="0" top="0" bottom="0" header="0" footer="0"/>
      <printOptions horizontalCentered="1"/>
      <headerFooter alignWithMargins="0"/>
    </customSheetView>
    <customSheetView guid="{C4E6220D-41C8-40B2-AF0A-6EEC54FEFC3B}" showPageBreaks="1" showGridLines="0" view="pageBreakPreview" topLeftCell="A8">
      <selection activeCell="H31" sqref="H31"/>
      <pageMargins left="0" right="0" top="0" bottom="0" header="0" footer="0"/>
      <printOptions horizontalCentered="1"/>
      <headerFooter alignWithMargins="0"/>
    </customSheetView>
    <customSheetView guid="{67812C5A-1D79-4D20-9561-724B7A740687}" showPageBreaks="1" showGridLines="0" view="pageBreakPreview" topLeftCell="A8">
      <selection activeCell="H31" sqref="H31"/>
      <pageMargins left="0" right="0" top="0" bottom="0" header="0" footer="0"/>
      <printOptions horizontalCentered="1"/>
      <headerFooter alignWithMargins="0"/>
    </customSheetView>
    <customSheetView guid="{C437A408-6157-48A1-8109-95F4DC2109CD}" showPageBreaks="1" showGridLines="0" view="pageBreakPreview" topLeftCell="A8">
      <selection activeCell="D35" sqref="D35:E35"/>
      <pageMargins left="0" right="0" top="0" bottom="0" header="0" footer="0"/>
      <printOptions horizontalCentered="1"/>
      <headerFooter alignWithMargins="0"/>
    </customSheetView>
    <customSheetView guid="{A9FD053A-4046-4DCB-BFF9-69FBE35E214B}" showPageBreaks="1" showGridLines="0" view="pageBreakPreview" topLeftCell="A8">
      <selection activeCell="H31" sqref="H31"/>
      <pageMargins left="0" right="0" top="0" bottom="0" header="0" footer="0"/>
      <printOptions horizontalCentered="1"/>
      <headerFooter alignWithMargins="0"/>
    </customSheetView>
    <customSheetView guid="{8D42FC69-A302-4509-9149-10B34FBDD5FD}" showPageBreaks="1" showGridLines="0" view="pageBreakPreview" topLeftCell="A8">
      <selection activeCell="H31" sqref="H31"/>
      <pageMargins left="0" right="0" top="0" bottom="0" header="0" footer="0"/>
      <printOptions horizontalCentered="1"/>
      <headerFooter alignWithMargins="0"/>
    </customSheetView>
    <customSheetView guid="{ABA71FD7-2F20-4D89-9682-086673B2D428}" showPageBreaks="1" showGridLines="0" view="pageBreakPreview" topLeftCell="A16">
      <selection activeCell="H31" sqref="H31"/>
      <pageMargins left="0" right="0" top="0" bottom="0" header="0" footer="0"/>
      <printOptions horizontalCentered="1"/>
      <headerFooter alignWithMargins="0"/>
    </customSheetView>
    <customSheetView guid="{28B27DAA-D495-4FE0-A4B0-318BBC5296C8}" showPageBreaks="1" showGridLines="0" view="pageBreakPreview" topLeftCell="A8">
      <selection activeCell="H31" sqref="H31"/>
      <pageMargins left="0" right="0" top="0" bottom="0" header="0" footer="0"/>
      <printOptions horizontalCentered="1"/>
      <headerFooter alignWithMargins="0"/>
    </customSheetView>
    <customSheetView guid="{E39192D6-5293-4E96-A0BA-106405229387}" showPageBreaks="1" showGridLines="0" view="pageBreakPreview" topLeftCell="A8">
      <selection activeCell="H31" sqref="H31"/>
      <pageMargins left="0" right="0" top="0" bottom="0" header="0" footer="0"/>
      <printOptions horizontalCentered="1"/>
      <headerFooter alignWithMargins="0"/>
    </customSheetView>
    <customSheetView guid="{B0D27BBA-DB06-47F7-8459-5413A1184B9F}" showPageBreaks="1" showGridLines="0" view="pageBreakPreview" topLeftCell="A8">
      <selection activeCell="H31" sqref="H31"/>
      <pageMargins left="0" right="0" top="0" bottom="0" header="0" footer="0"/>
      <printOptions horizontalCentered="1"/>
      <headerFooter alignWithMargins="0"/>
    </customSheetView>
    <customSheetView guid="{5F692ADD-693B-4092-83D3-FB87A19A0587}" showPageBreaks="1" showGridLines="0" view="pageBreakPreview">
      <selection activeCell="J11" sqref="J11"/>
      <pageMargins left="0" right="0" top="0" bottom="0" header="0" footer="0"/>
      <printOptions horizontalCentered="1"/>
      <headerFooter alignWithMargins="0"/>
    </customSheetView>
  </customSheetViews>
  <mergeCells count="30">
    <mergeCell ref="H39:I39"/>
    <mergeCell ref="A1:B1"/>
    <mergeCell ref="C1:E1"/>
    <mergeCell ref="I1:K1"/>
    <mergeCell ref="B5:E7"/>
    <mergeCell ref="D16:E16"/>
    <mergeCell ref="D12:E12"/>
    <mergeCell ref="D15:E15"/>
    <mergeCell ref="B12:C12"/>
    <mergeCell ref="D18:E18"/>
    <mergeCell ref="D19:E19"/>
    <mergeCell ref="D17:E17"/>
    <mergeCell ref="H34:I34"/>
    <mergeCell ref="D20:E20"/>
    <mergeCell ref="D26:E26"/>
    <mergeCell ref="H35:I35"/>
    <mergeCell ref="D14:E14"/>
    <mergeCell ref="D27:E27"/>
    <mergeCell ref="D28:E28"/>
    <mergeCell ref="H38:I38"/>
    <mergeCell ref="D21:E21"/>
    <mergeCell ref="D22:E22"/>
    <mergeCell ref="D23:E23"/>
    <mergeCell ref="D25:E25"/>
    <mergeCell ref="D24:E24"/>
    <mergeCell ref="D29:E29"/>
    <mergeCell ref="D30:E30"/>
    <mergeCell ref="D31:E31"/>
    <mergeCell ref="D32:E32"/>
    <mergeCell ref="D33:E33"/>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2"/>
  <dimension ref="A1:N24"/>
  <sheetViews>
    <sheetView showGridLines="0" view="pageBreakPreview" zoomScaleNormal="115" zoomScaleSheetLayoutView="100" workbookViewId="0">
      <selection activeCell="O11" sqref="O11"/>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9.453125" style="14" customWidth="1"/>
    <col min="5" max="5" width="12" style="14" customWidth="1"/>
    <col min="6" max="6" width="11.90625" style="14" customWidth="1"/>
    <col min="7" max="7" width="2" style="14" bestFit="1" customWidth="1"/>
    <col min="8" max="8" width="11.90625" style="14" customWidth="1"/>
    <col min="9" max="9" width="2" style="14" bestFit="1" customWidth="1"/>
    <col min="10" max="10" width="11.90625" style="14" customWidth="1"/>
    <col min="11" max="11" width="3" style="14" customWidth="1"/>
    <col min="12" max="16384" width="9" style="14"/>
  </cols>
  <sheetData>
    <row r="1" spans="1:14" ht="18.75" customHeight="1" x14ac:dyDescent="0.2">
      <c r="A1" s="731" t="s">
        <v>144</v>
      </c>
      <c r="B1" s="732"/>
      <c r="C1" s="731" t="s">
        <v>24</v>
      </c>
      <c r="D1" s="733"/>
      <c r="E1" s="732"/>
      <c r="F1" s="94"/>
      <c r="G1" s="94"/>
      <c r="H1" s="357" t="s">
        <v>1</v>
      </c>
      <c r="I1" s="728">
        <f>総括表!H4</f>
        <v>0</v>
      </c>
      <c r="J1" s="728"/>
      <c r="K1" s="728"/>
    </row>
    <row r="2" spans="1:14" ht="18.75" customHeight="1" x14ac:dyDescent="0.2">
      <c r="A2" s="94"/>
      <c r="B2" s="94"/>
      <c r="C2" s="94"/>
      <c r="D2" s="94"/>
      <c r="E2" s="94"/>
      <c r="F2" s="94"/>
      <c r="G2" s="94"/>
      <c r="H2" s="94"/>
      <c r="I2" s="94"/>
      <c r="J2" s="96"/>
      <c r="K2" s="94"/>
    </row>
    <row r="3" spans="1:14" ht="18.75" customHeight="1" x14ac:dyDescent="0.2">
      <c r="A3" s="97" t="s">
        <v>9</v>
      </c>
      <c r="B3" s="98" t="s">
        <v>329</v>
      </c>
      <c r="C3" s="94"/>
      <c r="D3" s="94"/>
      <c r="E3" s="94"/>
      <c r="F3" s="108"/>
      <c r="G3" s="94"/>
      <c r="H3" s="94"/>
      <c r="I3" s="94"/>
      <c r="J3" s="108"/>
      <c r="K3" s="94"/>
    </row>
    <row r="4" spans="1:14" ht="11.25" customHeight="1" x14ac:dyDescent="0.2">
      <c r="A4" s="99"/>
      <c r="B4" s="94"/>
      <c r="C4" s="94"/>
      <c r="D4" s="94"/>
      <c r="E4" s="94"/>
      <c r="F4" s="108"/>
      <c r="G4" s="94"/>
      <c r="H4" s="94"/>
      <c r="I4" s="94"/>
      <c r="J4" s="108"/>
      <c r="K4" s="94"/>
    </row>
    <row r="5" spans="1:14" ht="18.75" customHeight="1" x14ac:dyDescent="0.2">
      <c r="A5" s="99"/>
      <c r="B5" s="729" t="s">
        <v>295</v>
      </c>
      <c r="C5" s="730"/>
      <c r="D5" s="729" t="s">
        <v>147</v>
      </c>
      <c r="E5" s="730"/>
      <c r="F5" s="330" t="s">
        <v>330</v>
      </c>
      <c r="G5" s="331"/>
      <c r="H5" s="331" t="s">
        <v>149</v>
      </c>
      <c r="I5" s="331"/>
      <c r="J5" s="330" t="s">
        <v>8</v>
      </c>
      <c r="K5" s="103"/>
    </row>
    <row r="6" spans="1:14" ht="15" customHeight="1" x14ac:dyDescent="0.2">
      <c r="A6" s="99"/>
      <c r="B6" s="147"/>
      <c r="C6" s="250"/>
      <c r="D6" s="347"/>
      <c r="E6" s="348"/>
      <c r="F6" s="109"/>
      <c r="G6" s="134"/>
      <c r="H6" s="134"/>
      <c r="I6" s="134"/>
      <c r="J6" s="110" t="s">
        <v>150</v>
      </c>
      <c r="K6" s="103"/>
    </row>
    <row r="7" spans="1:14" s="1" customFormat="1" ht="15" customHeight="1" x14ac:dyDescent="0.2">
      <c r="A7" s="98"/>
      <c r="B7" s="349">
        <v>1</v>
      </c>
      <c r="C7" s="350" t="s">
        <v>331</v>
      </c>
      <c r="D7" s="742"/>
      <c r="E7" s="727"/>
      <c r="F7" s="300"/>
      <c r="G7" s="301" t="s">
        <v>152</v>
      </c>
      <c r="H7" s="308">
        <v>4.0000000000000001E-3</v>
      </c>
      <c r="I7" s="303" t="s">
        <v>153</v>
      </c>
      <c r="J7" s="304">
        <f t="shared" ref="J7:J10" si="0">ROUND(F7*H7,0)</f>
        <v>0</v>
      </c>
      <c r="K7" s="103" t="s">
        <v>297</v>
      </c>
      <c r="L7" s="4"/>
    </row>
    <row r="8" spans="1:14" s="1" customFormat="1" ht="15" customHeight="1" x14ac:dyDescent="0.2">
      <c r="A8" s="98"/>
      <c r="B8" s="349">
        <v>2</v>
      </c>
      <c r="C8" s="350" t="s">
        <v>332</v>
      </c>
      <c r="D8" s="742"/>
      <c r="E8" s="727"/>
      <c r="F8" s="300"/>
      <c r="G8" s="301" t="s">
        <v>152</v>
      </c>
      <c r="H8" s="308">
        <v>8.0000000000000002E-3</v>
      </c>
      <c r="I8" s="303" t="s">
        <v>153</v>
      </c>
      <c r="J8" s="304">
        <f t="shared" si="0"/>
        <v>0</v>
      </c>
      <c r="K8" s="103" t="s">
        <v>189</v>
      </c>
      <c r="L8" s="4"/>
    </row>
    <row r="9" spans="1:14" s="1" customFormat="1" ht="15" customHeight="1" x14ac:dyDescent="0.2">
      <c r="A9" s="98"/>
      <c r="B9" s="349">
        <v>3</v>
      </c>
      <c r="C9" s="350" t="s">
        <v>333</v>
      </c>
      <c r="D9" s="742"/>
      <c r="E9" s="727"/>
      <c r="F9" s="300"/>
      <c r="G9" s="301" t="s">
        <v>152</v>
      </c>
      <c r="H9" s="308">
        <v>2.1000000000000001E-2</v>
      </c>
      <c r="I9" s="303" t="s">
        <v>153</v>
      </c>
      <c r="J9" s="304">
        <f t="shared" si="0"/>
        <v>0</v>
      </c>
      <c r="K9" s="103" t="s">
        <v>214</v>
      </c>
    </row>
    <row r="10" spans="1:14" s="1" customFormat="1" ht="15" customHeight="1" thickBot="1" x14ac:dyDescent="0.25">
      <c r="A10" s="98"/>
      <c r="B10" s="352">
        <v>4</v>
      </c>
      <c r="C10" s="351" t="s">
        <v>334</v>
      </c>
      <c r="D10" s="742"/>
      <c r="E10" s="727"/>
      <c r="F10" s="300"/>
      <c r="G10" s="301" t="s">
        <v>152</v>
      </c>
      <c r="H10" s="308">
        <v>3.1E-2</v>
      </c>
      <c r="I10" s="303" t="s">
        <v>153</v>
      </c>
      <c r="J10" s="304">
        <f t="shared" si="0"/>
        <v>0</v>
      </c>
      <c r="K10" s="103" t="s">
        <v>198</v>
      </c>
    </row>
    <row r="11" spans="1:14" s="1" customFormat="1" ht="15" customHeight="1" x14ac:dyDescent="0.2">
      <c r="A11" s="98"/>
      <c r="B11" s="103"/>
      <c r="C11" s="104"/>
      <c r="D11" s="103"/>
      <c r="E11" s="103"/>
      <c r="F11" s="103"/>
      <c r="G11" s="104"/>
      <c r="H11" s="734" t="s">
        <v>243</v>
      </c>
      <c r="I11" s="735"/>
      <c r="J11" s="105"/>
      <c r="K11" s="103"/>
    </row>
    <row r="12" spans="1:14" s="1" customFormat="1" ht="15" customHeight="1" thickBot="1" x14ac:dyDescent="0.25">
      <c r="A12" s="98"/>
      <c r="B12" s="103"/>
      <c r="C12" s="103"/>
      <c r="D12" s="103"/>
      <c r="E12" s="103"/>
      <c r="F12" s="103"/>
      <c r="G12" s="103"/>
      <c r="H12" s="736" t="s">
        <v>163</v>
      </c>
      <c r="I12" s="737"/>
      <c r="J12" s="5">
        <f>SUM(J7:J10)</f>
        <v>0</v>
      </c>
      <c r="K12" s="103" t="s">
        <v>164</v>
      </c>
      <c r="M12" s="115"/>
      <c r="N12" s="103"/>
    </row>
    <row r="13" spans="1:14" s="1" customFormat="1" ht="18.75" customHeight="1" x14ac:dyDescent="0.2">
      <c r="A13" s="98"/>
      <c r="B13" s="98"/>
      <c r="C13" s="98"/>
      <c r="D13" s="98"/>
      <c r="E13" s="98"/>
      <c r="F13" s="98"/>
      <c r="G13" s="98"/>
      <c r="H13" s="98"/>
      <c r="I13" s="98"/>
      <c r="J13" s="125"/>
      <c r="K13" s="98"/>
      <c r="M13" s="115"/>
      <c r="N13" s="103"/>
    </row>
    <row r="14" spans="1:14" s="1" customFormat="1" ht="18.75" customHeight="1" x14ac:dyDescent="0.2">
      <c r="A14" s="97" t="s">
        <v>335</v>
      </c>
      <c r="B14" s="98" t="s">
        <v>336</v>
      </c>
      <c r="C14" s="94"/>
      <c r="D14" s="94"/>
      <c r="E14" s="94"/>
      <c r="F14" s="108"/>
      <c r="G14" s="98"/>
      <c r="H14" s="98"/>
      <c r="I14" s="98"/>
      <c r="J14" s="125"/>
      <c r="K14" s="98"/>
      <c r="M14" s="115"/>
      <c r="N14" s="103"/>
    </row>
    <row r="15" spans="1:14" s="1" customFormat="1" ht="9.75" customHeight="1" x14ac:dyDescent="0.2">
      <c r="A15" s="98"/>
      <c r="B15" s="98"/>
      <c r="C15" s="98"/>
      <c r="D15" s="98"/>
      <c r="E15" s="98"/>
      <c r="F15" s="98"/>
      <c r="G15" s="98"/>
      <c r="H15" s="98"/>
      <c r="I15" s="98"/>
      <c r="J15" s="125"/>
      <c r="K15" s="98"/>
      <c r="M15" s="115"/>
      <c r="N15" s="103"/>
    </row>
    <row r="16" spans="1:14" s="1" customFormat="1" ht="18.75" customHeight="1" x14ac:dyDescent="0.2">
      <c r="A16" s="98"/>
      <c r="B16" s="729" t="s">
        <v>146</v>
      </c>
      <c r="C16" s="730"/>
      <c r="D16" s="729" t="s">
        <v>147</v>
      </c>
      <c r="E16" s="730"/>
      <c r="F16" s="330" t="s">
        <v>148</v>
      </c>
      <c r="G16" s="331"/>
      <c r="H16" s="332" t="s">
        <v>149</v>
      </c>
      <c r="I16" s="331"/>
      <c r="J16" s="330" t="s">
        <v>8</v>
      </c>
      <c r="K16" s="103"/>
      <c r="M16" s="115"/>
      <c r="N16" s="103"/>
    </row>
    <row r="17" spans="1:14" s="1" customFormat="1" ht="18.75" customHeight="1" x14ac:dyDescent="0.2">
      <c r="A17" s="98"/>
      <c r="B17" s="147"/>
      <c r="C17" s="250"/>
      <c r="D17" s="347"/>
      <c r="E17" s="348"/>
      <c r="F17" s="109"/>
      <c r="G17" s="134"/>
      <c r="H17" s="128"/>
      <c r="I17" s="134"/>
      <c r="J17" s="110" t="s">
        <v>150</v>
      </c>
      <c r="K17" s="103"/>
      <c r="M17" s="115"/>
      <c r="N17" s="103"/>
    </row>
    <row r="18" spans="1:14" s="1" customFormat="1" ht="18.75" customHeight="1" thickBot="1" x14ac:dyDescent="0.25">
      <c r="A18" s="98"/>
      <c r="B18" s="352">
        <v>1</v>
      </c>
      <c r="C18" s="351" t="s">
        <v>226</v>
      </c>
      <c r="D18" s="747" t="s">
        <v>337</v>
      </c>
      <c r="E18" s="748"/>
      <c r="F18" s="300"/>
      <c r="G18" s="301" t="s">
        <v>152</v>
      </c>
      <c r="H18" s="324">
        <v>0.67100000000000004</v>
      </c>
      <c r="I18" s="303" t="s">
        <v>153</v>
      </c>
      <c r="J18" s="304">
        <f t="shared" ref="J18" si="1">ROUND(F18*H18,0)</f>
        <v>0</v>
      </c>
      <c r="K18" s="103" t="s">
        <v>297</v>
      </c>
      <c r="M18" s="115"/>
      <c r="N18" s="103"/>
    </row>
    <row r="19" spans="1:14" s="1" customFormat="1" ht="18.75" customHeight="1" x14ac:dyDescent="0.2">
      <c r="A19" s="98"/>
      <c r="B19" s="115"/>
      <c r="C19" s="103"/>
      <c r="D19" s="129"/>
      <c r="E19" s="130"/>
      <c r="F19" s="57"/>
      <c r="G19" s="104"/>
      <c r="H19" s="734"/>
      <c r="I19" s="735"/>
      <c r="J19" s="105"/>
      <c r="K19" s="103"/>
      <c r="M19" s="115"/>
    </row>
    <row r="20" spans="1:14" s="1" customFormat="1" ht="18.75" customHeight="1" thickBot="1" x14ac:dyDescent="0.25">
      <c r="A20" s="98"/>
      <c r="B20" s="115"/>
      <c r="C20" s="103"/>
      <c r="D20" s="129"/>
      <c r="E20" s="130"/>
      <c r="F20" s="57"/>
      <c r="G20" s="104"/>
      <c r="H20" s="736" t="s">
        <v>163</v>
      </c>
      <c r="I20" s="737"/>
      <c r="J20" s="5">
        <f>SUM(J18:J18)</f>
        <v>0</v>
      </c>
      <c r="K20" s="103" t="s">
        <v>166</v>
      </c>
    </row>
    <row r="21" spans="1:14" s="1" customFormat="1" ht="18.75" customHeight="1" x14ac:dyDescent="0.2">
      <c r="A21" s="98"/>
      <c r="B21" s="98"/>
      <c r="C21" s="98"/>
      <c r="D21" s="98"/>
      <c r="E21" s="98"/>
      <c r="F21" s="98"/>
      <c r="G21" s="98"/>
      <c r="H21" s="98"/>
      <c r="I21" s="98"/>
      <c r="J21" s="125"/>
      <c r="K21" s="98"/>
    </row>
    <row r="22" spans="1:14" s="1" customFormat="1" ht="18.75" customHeight="1" thickBot="1" x14ac:dyDescent="0.25">
      <c r="A22" s="98"/>
      <c r="B22" s="103"/>
      <c r="C22" s="103"/>
      <c r="D22" s="103"/>
      <c r="E22" s="103"/>
      <c r="F22" s="103"/>
      <c r="G22" s="103"/>
      <c r="H22" s="104"/>
      <c r="I22" s="104"/>
      <c r="J22" s="57"/>
      <c r="K22" s="103"/>
    </row>
    <row r="23" spans="1:14" s="1" customFormat="1" ht="18.75" customHeight="1" x14ac:dyDescent="0.2">
      <c r="A23" s="98"/>
      <c r="B23" s="103"/>
      <c r="C23" s="103"/>
      <c r="D23" s="103"/>
      <c r="E23" s="103"/>
      <c r="F23" s="103"/>
      <c r="G23" s="103"/>
      <c r="H23" s="738" t="s">
        <v>322</v>
      </c>
      <c r="I23" s="739"/>
      <c r="J23" s="105"/>
      <c r="K23" s="103"/>
    </row>
    <row r="24" spans="1:14" ht="18.75" customHeight="1" thickBot="1" x14ac:dyDescent="0.25">
      <c r="A24" s="94"/>
      <c r="B24" s="94"/>
      <c r="C24" s="94"/>
      <c r="D24" s="94"/>
      <c r="E24" s="94"/>
      <c r="F24" s="94"/>
      <c r="G24" s="94"/>
      <c r="H24" s="740" t="s">
        <v>338</v>
      </c>
      <c r="I24" s="741"/>
      <c r="J24" s="5">
        <f>SUM(J12,J20)</f>
        <v>0</v>
      </c>
      <c r="K24" s="103" t="s">
        <v>26</v>
      </c>
    </row>
  </sheetData>
  <customSheetViews>
    <customSheetView guid="{0BABB45E-2E04-4EF9-B6DB-A3C90737BC1D}" showPageBreaks="1" showGridLines="0" view="pageBreakPreview" topLeftCell="A10">
      <selection activeCell="B2" sqref="B2"/>
      <pageMargins left="0" right="0" top="0" bottom="0" header="0" footer="0"/>
      <headerFooter alignWithMargins="0"/>
    </customSheetView>
    <customSheetView guid="{51EA80E5-8A40-457F-BD3B-5254392D47AE}" showPageBreaks="1" showGridLines="0" view="pageBreakPreview" topLeftCell="A10">
      <selection activeCell="B2" sqref="B2"/>
      <pageMargins left="0" right="0" top="0" bottom="0" header="0" footer="0"/>
      <headerFooter alignWithMargins="0"/>
    </customSheetView>
    <customSheetView guid="{69464F70-16F9-4136-87AF-D70A02C3B76C}" showPageBreaks="1" showGridLines="0" view="pageBreakPreview" topLeftCell="A10">
      <selection activeCell="B2" sqref="B2"/>
      <pageMargins left="0" right="0" top="0" bottom="0" header="0" footer="0"/>
      <headerFooter alignWithMargins="0"/>
    </customSheetView>
    <customSheetView guid="{D2B5EC5D-6E54-47E5-91DA-BD5989BD188A}" showPageBreaks="1" showGridLines="0" view="pageBreakPreview" topLeftCell="A10">
      <selection activeCell="A17" sqref="A17:XFD17"/>
      <pageMargins left="0" right="0" top="0" bottom="0" header="0" footer="0"/>
      <headerFooter alignWithMargins="0"/>
    </customSheetView>
    <customSheetView guid="{7638A293-2517-4C0E-9B00-4D7C5CE7FD01}" showPageBreaks="1" showGridLines="0" view="pageBreakPreview" topLeftCell="A10">
      <selection activeCell="B2" sqref="B2"/>
      <pageMargins left="0" right="0" top="0" bottom="0" header="0" footer="0"/>
      <headerFooter alignWithMargins="0"/>
    </customSheetView>
    <customSheetView guid="{52797262-6142-4579-A585-EF778AE1B777}" showPageBreaks="1" showGridLines="0" view="pageBreakPreview" topLeftCell="A10">
      <selection activeCell="B2" sqref="B2"/>
      <pageMargins left="0" right="0" top="0" bottom="0" header="0" footer="0"/>
      <headerFooter alignWithMargins="0"/>
    </customSheetView>
    <customSheetView guid="{88309E32-0F84-4306-A278-4798D3F83810}" showPageBreaks="1" showGridLines="0" view="pageBreakPreview" topLeftCell="A10">
      <selection activeCell="B2" sqref="B2"/>
      <pageMargins left="0" right="0" top="0" bottom="0" header="0" footer="0"/>
      <headerFooter alignWithMargins="0"/>
    </customSheetView>
    <customSheetView guid="{82097881-6F01-409B-9626-09347A86C944}" showPageBreaks="1" showGridLines="0" view="pageBreakPreview" topLeftCell="A10">
      <selection activeCell="B2" sqref="B2"/>
      <pageMargins left="0" right="0" top="0" bottom="0" header="0" footer="0"/>
      <headerFooter alignWithMargins="0"/>
    </customSheetView>
    <customSheetView guid="{C4E6220D-41C8-40B2-AF0A-6EEC54FEFC3B}" scale="85" showPageBreaks="1" showGridLines="0" view="pageBreakPreview">
      <selection sqref="A1:B1"/>
      <pageMargins left="0" right="0" top="0" bottom="0" header="0" footer="0"/>
      <headerFooter alignWithMargins="0"/>
    </customSheetView>
    <customSheetView guid="{67812C5A-1D79-4D20-9561-724B7A740687}" scale="85" showPageBreaks="1" showGridLines="0" view="pageBreakPreview">
      <selection sqref="A1:B1"/>
      <pageMargins left="0" right="0" top="0" bottom="0" header="0" footer="0"/>
      <headerFooter alignWithMargins="0"/>
    </customSheetView>
    <customSheetView guid="{C437A408-6157-48A1-8109-95F4DC2109CD}" scale="85" showPageBreaks="1" showGridLines="0" view="pageBreakPreview">
      <selection sqref="A1:B1"/>
      <pageMargins left="0" right="0" top="0" bottom="0" header="0" footer="0"/>
      <headerFooter alignWithMargins="0"/>
    </customSheetView>
    <customSheetView guid="{A9FD053A-4046-4DCB-BFF9-69FBE35E214B}" scale="85" showPageBreaks="1" showGridLines="0" view="pageBreakPreview">
      <selection sqref="A1:B1"/>
      <pageMargins left="0" right="0" top="0" bottom="0" header="0" footer="0"/>
      <headerFooter alignWithMargins="0"/>
    </customSheetView>
    <customSheetView guid="{8D42FC69-A302-4509-9149-10B34FBDD5FD}" scale="85" showPageBreaks="1" showGridLines="0" view="pageBreakPreview">
      <selection sqref="A1:B1"/>
      <pageMargins left="0" right="0" top="0" bottom="0" header="0" footer="0"/>
      <headerFooter alignWithMargins="0"/>
    </customSheetView>
    <customSheetView guid="{ABA71FD7-2F20-4D89-9682-086673B2D428}" scale="85" showPageBreaks="1" showGridLines="0" view="pageBreakPreview">
      <selection sqref="A1:B1"/>
      <pageMargins left="0" right="0" top="0" bottom="0" header="0" footer="0"/>
      <headerFooter alignWithMargins="0"/>
    </customSheetView>
    <customSheetView guid="{28B27DAA-D495-4FE0-A4B0-318BBC5296C8}" scale="85" showPageBreaks="1" showGridLines="0" view="pageBreakPreview">
      <selection activeCell="H20" sqref="H20:H30"/>
      <pageMargins left="0" right="0" top="0" bottom="0" header="0" footer="0"/>
      <headerFooter alignWithMargins="0"/>
    </customSheetView>
    <customSheetView guid="{E39192D6-5293-4E96-A0BA-106405229387}" scale="85" showPageBreaks="1" showGridLines="0" view="pageBreakPreview">
      <selection sqref="A1:B1"/>
      <pageMargins left="0" right="0" top="0" bottom="0" header="0" footer="0"/>
      <headerFooter alignWithMargins="0"/>
    </customSheetView>
    <customSheetView guid="{B0D27BBA-DB06-47F7-8459-5413A1184B9F}" scale="85" showPageBreaks="1" showGridLines="0" view="pageBreakPreview">
      <selection sqref="A1:B1"/>
      <pageMargins left="0" right="0" top="0" bottom="0" header="0" footer="0"/>
      <headerFooter alignWithMargins="0"/>
    </customSheetView>
    <customSheetView guid="{5F692ADD-693B-4092-83D3-FB87A19A0587}" showPageBreaks="1" showGridLines="0" view="pageBreakPreview">
      <selection activeCell="N13" sqref="N13"/>
      <pageMargins left="0" right="0" top="0" bottom="0" header="0" footer="0"/>
      <headerFooter alignWithMargins="0"/>
    </customSheetView>
  </customSheetViews>
  <mergeCells count="18">
    <mergeCell ref="I1:K1"/>
    <mergeCell ref="A1:B1"/>
    <mergeCell ref="C1:E1"/>
    <mergeCell ref="B5:C5"/>
    <mergeCell ref="D5:E5"/>
    <mergeCell ref="H12:I12"/>
    <mergeCell ref="D7:E7"/>
    <mergeCell ref="D8:E8"/>
    <mergeCell ref="D9:E9"/>
    <mergeCell ref="D10:E10"/>
    <mergeCell ref="H11:I11"/>
    <mergeCell ref="B16:C16"/>
    <mergeCell ref="D16:E16"/>
    <mergeCell ref="H19:I19"/>
    <mergeCell ref="H20:I20"/>
    <mergeCell ref="H24:I24"/>
    <mergeCell ref="H23:I23"/>
    <mergeCell ref="D18:E18"/>
  </mergeCells>
  <phoneticPr fontId="2"/>
  <dataValidations count="1">
    <dataValidation type="custom" allowBlank="1" showInputMessage="1" showErrorMessage="1" sqref="H18" xr:uid="{00000000-0002-0000-0600-000000000000}">
      <formula1>MOD(H18*1000,1)=0</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553"/>
  <sheetViews>
    <sheetView showGridLines="0" view="pageBreakPreview" topLeftCell="A371" zoomScaleSheetLayoutView="100" workbookViewId="0">
      <selection activeCell="L22" sqref="L22"/>
    </sheetView>
  </sheetViews>
  <sheetFormatPr defaultColWidth="9" defaultRowHeight="18.75" customHeight="1" x14ac:dyDescent="0.2"/>
  <cols>
    <col min="1" max="1" width="3.08984375" style="14" customWidth="1"/>
    <col min="2" max="2" width="5.90625" style="14" customWidth="1"/>
    <col min="3" max="3" width="8.453125" style="14" customWidth="1"/>
    <col min="4" max="4" width="7.453125" style="14" customWidth="1"/>
    <col min="5" max="5" width="16" style="14" customWidth="1"/>
    <col min="6" max="6" width="15" style="56" customWidth="1"/>
    <col min="7" max="7" width="11.90625" style="14" customWidth="1"/>
    <col min="8" max="8" width="2.08984375" style="14" bestFit="1" customWidth="1"/>
    <col min="9" max="9" width="11.90625" style="20" customWidth="1"/>
    <col min="10" max="10" width="2.08984375" style="14" bestFit="1" customWidth="1"/>
    <col min="11" max="11" width="11.90625" style="15" customWidth="1"/>
    <col min="12" max="12" width="4.08984375" style="14" customWidth="1"/>
    <col min="13" max="13" width="2.08984375" style="14" customWidth="1"/>
    <col min="14" max="15" width="6.453125" style="14" customWidth="1"/>
    <col min="16" max="16384" width="9" style="14"/>
  </cols>
  <sheetData>
    <row r="1" spans="1:25" ht="19.149999999999999" customHeight="1" x14ac:dyDescent="0.2">
      <c r="A1" s="766" t="s">
        <v>144</v>
      </c>
      <c r="B1" s="767"/>
      <c r="C1" s="766" t="s">
        <v>339</v>
      </c>
      <c r="D1" s="768"/>
      <c r="E1" s="768"/>
      <c r="F1" s="767"/>
      <c r="I1" s="619" t="s">
        <v>1</v>
      </c>
      <c r="J1" s="728">
        <f>総括表!H4</f>
        <v>0</v>
      </c>
      <c r="K1" s="728"/>
      <c r="L1" s="728"/>
    </row>
    <row r="2" spans="1:25" ht="19.149999999999999" customHeight="1" x14ac:dyDescent="0.2">
      <c r="K2" s="17"/>
    </row>
    <row r="3" spans="1:25" ht="19.149999999999999" customHeight="1" x14ac:dyDescent="0.2">
      <c r="A3" s="3" t="s">
        <v>9</v>
      </c>
      <c r="B3" s="14" t="s">
        <v>340</v>
      </c>
      <c r="K3" s="17"/>
      <c r="N3" s="73"/>
      <c r="O3" s="73"/>
      <c r="P3" s="73"/>
      <c r="Q3" s="769"/>
      <c r="R3" s="769"/>
      <c r="S3" s="584"/>
      <c r="T3" s="769"/>
      <c r="U3" s="769"/>
      <c r="V3" s="584"/>
      <c r="W3" s="579"/>
      <c r="X3" s="74"/>
    </row>
    <row r="4" spans="1:25" ht="6.75" customHeight="1" x14ac:dyDescent="0.2">
      <c r="A4" s="3"/>
      <c r="K4" s="17"/>
      <c r="N4" s="73"/>
      <c r="O4" s="73"/>
      <c r="P4" s="73"/>
      <c r="Q4" s="584"/>
      <c r="R4" s="584"/>
      <c r="S4" s="584"/>
      <c r="T4" s="584"/>
      <c r="U4" s="584"/>
      <c r="V4" s="584"/>
      <c r="W4" s="579"/>
      <c r="X4" s="74"/>
    </row>
    <row r="5" spans="1:25" ht="19.149999999999999" customHeight="1" thickBot="1" x14ac:dyDescent="0.25">
      <c r="A5" s="3"/>
      <c r="B5" s="770" t="s">
        <v>341</v>
      </c>
      <c r="C5" s="770"/>
      <c r="D5" s="770"/>
      <c r="E5" s="770"/>
      <c r="F5" s="770"/>
      <c r="G5" s="1"/>
      <c r="H5" s="1"/>
      <c r="I5" s="1" t="s">
        <v>266</v>
      </c>
      <c r="J5" s="1"/>
      <c r="K5" s="2"/>
      <c r="L5" s="1"/>
      <c r="O5" s="73"/>
      <c r="P5" s="73"/>
      <c r="Q5" s="73"/>
      <c r="R5" s="584"/>
      <c r="S5" s="584"/>
      <c r="T5" s="584"/>
      <c r="U5" s="584"/>
      <c r="V5" s="584"/>
      <c r="W5" s="584"/>
      <c r="X5" s="579"/>
      <c r="Y5" s="74"/>
    </row>
    <row r="6" spans="1:25" ht="22.9" customHeight="1" thickBot="1" x14ac:dyDescent="0.25">
      <c r="A6" s="3"/>
      <c r="B6" s="770"/>
      <c r="C6" s="770"/>
      <c r="D6" s="770"/>
      <c r="E6" s="770"/>
      <c r="F6" s="770"/>
      <c r="G6" s="620">
        <f>附表!E11</f>
        <v>0</v>
      </c>
      <c r="H6" s="87" t="s">
        <v>152</v>
      </c>
      <c r="I6" s="306">
        <v>0.6</v>
      </c>
      <c r="J6" s="87" t="s">
        <v>153</v>
      </c>
      <c r="K6" s="133">
        <f>ROUND(G6*I6,0)</f>
        <v>0</v>
      </c>
      <c r="L6" s="4" t="s">
        <v>164</v>
      </c>
      <c r="M6" s="14" t="s">
        <v>152</v>
      </c>
      <c r="O6" s="73"/>
      <c r="P6" s="73"/>
      <c r="Q6" s="73"/>
      <c r="R6" s="584"/>
      <c r="S6" s="584"/>
      <c r="T6" s="584"/>
      <c r="U6" s="584"/>
      <c r="V6" s="584"/>
      <c r="W6" s="584"/>
      <c r="X6" s="579"/>
      <c r="Y6" s="74"/>
    </row>
    <row r="7" spans="1:25" ht="11.25" customHeight="1" x14ac:dyDescent="0.2">
      <c r="A7" s="3"/>
      <c r="G7" s="15"/>
      <c r="K7" s="18" t="s">
        <v>267</v>
      </c>
      <c r="N7" s="73"/>
      <c r="O7" s="73"/>
      <c r="P7" s="73"/>
      <c r="Q7" s="584"/>
      <c r="R7" s="584"/>
      <c r="S7" s="584"/>
      <c r="T7" s="584"/>
      <c r="U7" s="584"/>
      <c r="V7" s="584"/>
      <c r="W7" s="579"/>
      <c r="X7" s="74"/>
    </row>
    <row r="8" spans="1:25" ht="19.149999999999999" customHeight="1" thickBot="1" x14ac:dyDescent="0.25">
      <c r="A8" s="3"/>
      <c r="B8" s="770" t="s">
        <v>1277</v>
      </c>
      <c r="C8" s="770"/>
      <c r="D8" s="770"/>
      <c r="E8" s="770"/>
      <c r="F8" s="770"/>
      <c r="G8" s="2"/>
      <c r="H8" s="1"/>
      <c r="I8" s="1" t="s">
        <v>266</v>
      </c>
      <c r="J8" s="1"/>
      <c r="K8" s="2"/>
      <c r="L8" s="1"/>
      <c r="O8" s="73"/>
      <c r="P8" s="73"/>
      <c r="Q8" s="73"/>
      <c r="R8" s="584"/>
      <c r="S8" s="584"/>
      <c r="T8" s="584"/>
      <c r="U8" s="584"/>
      <c r="V8" s="584"/>
      <c r="W8" s="584"/>
      <c r="X8" s="579"/>
      <c r="Y8" s="74"/>
    </row>
    <row r="9" spans="1:25" ht="23.25" customHeight="1" thickBot="1" x14ac:dyDescent="0.25">
      <c r="A9" s="3"/>
      <c r="B9" s="770"/>
      <c r="C9" s="770"/>
      <c r="D9" s="770"/>
      <c r="E9" s="770"/>
      <c r="F9" s="770"/>
      <c r="G9" s="620">
        <f>附表!E20</f>
        <v>0</v>
      </c>
      <c r="H9" s="87" t="s">
        <v>152</v>
      </c>
      <c r="I9" s="306">
        <v>0.45</v>
      </c>
      <c r="J9" s="87" t="s">
        <v>153</v>
      </c>
      <c r="K9" s="133">
        <f>ROUND(G9*I9,0)</f>
        <v>0</v>
      </c>
      <c r="L9" s="4" t="s">
        <v>166</v>
      </c>
      <c r="M9" s="14" t="s">
        <v>152</v>
      </c>
      <c r="O9" s="73"/>
      <c r="P9" s="73"/>
      <c r="Q9" s="73"/>
      <c r="R9" s="584"/>
      <c r="S9" s="584"/>
      <c r="T9" s="584"/>
      <c r="U9" s="584"/>
      <c r="V9" s="584"/>
      <c r="W9" s="584"/>
      <c r="X9" s="579"/>
      <c r="Y9" s="74"/>
    </row>
    <row r="10" spans="1:25" ht="11.25" customHeight="1" x14ac:dyDescent="0.2">
      <c r="G10" s="7"/>
      <c r="H10" s="8"/>
      <c r="I10" s="75"/>
      <c r="J10" s="8"/>
      <c r="K10" s="18" t="s">
        <v>267</v>
      </c>
      <c r="N10" s="76"/>
      <c r="O10" s="77"/>
      <c r="P10" s="78"/>
      <c r="Q10" s="579"/>
      <c r="R10" s="579"/>
      <c r="S10" s="79"/>
      <c r="T10" s="774"/>
      <c r="U10" s="774"/>
      <c r="V10" s="80"/>
      <c r="W10" s="584"/>
      <c r="X10" s="74"/>
    </row>
    <row r="11" spans="1:25" ht="19.149999999999999" customHeight="1" x14ac:dyDescent="0.2">
      <c r="G11" s="7"/>
      <c r="H11" s="8"/>
      <c r="I11" s="75"/>
      <c r="J11" s="8"/>
      <c r="K11" s="18"/>
      <c r="N11" s="76"/>
      <c r="O11" s="77"/>
      <c r="P11" s="78"/>
      <c r="Q11" s="579"/>
      <c r="R11" s="579"/>
      <c r="S11" s="79"/>
      <c r="T11" s="579"/>
      <c r="U11" s="579"/>
      <c r="V11" s="80"/>
      <c r="W11" s="584"/>
      <c r="X11" s="74"/>
    </row>
    <row r="12" spans="1:25" ht="6.75" customHeight="1" x14ac:dyDescent="0.2">
      <c r="G12" s="7"/>
      <c r="H12" s="8"/>
      <c r="I12" s="75"/>
      <c r="J12" s="8"/>
      <c r="K12" s="18"/>
      <c r="N12" s="76"/>
      <c r="O12" s="77"/>
      <c r="P12" s="78"/>
      <c r="Q12" s="579"/>
      <c r="R12" s="579"/>
      <c r="S12" s="79"/>
      <c r="T12" s="579"/>
      <c r="U12" s="579"/>
      <c r="V12" s="80"/>
      <c r="W12" s="584"/>
      <c r="X12" s="74"/>
    </row>
    <row r="13" spans="1:25" ht="14" x14ac:dyDescent="0.2">
      <c r="A13" s="3" t="s">
        <v>13</v>
      </c>
      <c r="B13" s="14" t="s">
        <v>340</v>
      </c>
      <c r="G13" s="7"/>
      <c r="H13" s="8"/>
      <c r="I13" s="75"/>
      <c r="J13" s="8"/>
      <c r="K13" s="7"/>
      <c r="N13" s="265"/>
      <c r="O13" s="77"/>
      <c r="P13" s="78"/>
      <c r="Q13" s="579"/>
      <c r="R13" s="579"/>
      <c r="S13" s="79"/>
      <c r="T13" s="579"/>
      <c r="U13" s="579"/>
      <c r="V13" s="80"/>
      <c r="W13" s="584"/>
      <c r="X13" s="74"/>
    </row>
    <row r="14" spans="1:25" ht="14" x14ac:dyDescent="0.2">
      <c r="A14" s="3"/>
      <c r="G14" s="7"/>
      <c r="H14" s="8"/>
      <c r="I14" s="75"/>
      <c r="J14" s="8"/>
      <c r="K14" s="7"/>
      <c r="N14" s="76"/>
      <c r="O14" s="77"/>
      <c r="P14" s="78"/>
      <c r="Q14" s="579"/>
      <c r="R14" s="579"/>
      <c r="S14" s="79"/>
      <c r="T14" s="579"/>
      <c r="U14" s="579"/>
      <c r="V14" s="80"/>
      <c r="W14" s="584"/>
      <c r="X14" s="74"/>
    </row>
    <row r="15" spans="1:25" ht="14.25" customHeight="1" x14ac:dyDescent="0.2">
      <c r="B15" s="771" t="s">
        <v>146</v>
      </c>
      <c r="C15" s="771"/>
      <c r="D15" s="775" t="s">
        <v>342</v>
      </c>
      <c r="E15" s="775"/>
      <c r="F15" s="775"/>
      <c r="G15" s="337" t="s">
        <v>343</v>
      </c>
      <c r="H15" s="335"/>
      <c r="I15" s="361" t="s">
        <v>149</v>
      </c>
      <c r="J15" s="335"/>
      <c r="K15" s="337" t="s">
        <v>8</v>
      </c>
      <c r="N15" s="76"/>
      <c r="O15" s="77"/>
      <c r="P15" s="78"/>
      <c r="Q15" s="579"/>
      <c r="R15" s="579"/>
      <c r="S15" s="79"/>
      <c r="T15" s="774"/>
      <c r="U15" s="774"/>
      <c r="V15" s="80"/>
      <c r="W15" s="584"/>
      <c r="X15" s="74"/>
    </row>
    <row r="16" spans="1:25" ht="14.25" customHeight="1" x14ac:dyDescent="0.2">
      <c r="B16" s="362"/>
      <c r="C16" s="577"/>
      <c r="D16" s="576"/>
      <c r="E16" s="363"/>
      <c r="F16" s="364"/>
      <c r="G16" s="11"/>
      <c r="H16" s="10"/>
      <c r="I16" s="252"/>
      <c r="J16" s="10"/>
      <c r="K16" s="9" t="s">
        <v>150</v>
      </c>
      <c r="N16" s="76" t="s">
        <v>344</v>
      </c>
      <c r="O16" s="77" t="s">
        <v>345</v>
      </c>
      <c r="P16" s="78"/>
      <c r="Q16" s="579"/>
      <c r="R16" s="579"/>
      <c r="S16" s="79"/>
      <c r="T16" s="579"/>
      <c r="U16" s="579"/>
      <c r="V16" s="80"/>
      <c r="W16" s="584"/>
      <c r="X16" s="74"/>
    </row>
    <row r="17" spans="2:24" ht="14.25" customHeight="1" x14ac:dyDescent="0.2">
      <c r="B17" s="776">
        <v>1</v>
      </c>
      <c r="C17" s="757" t="s">
        <v>346</v>
      </c>
      <c r="D17" s="763" t="s">
        <v>347</v>
      </c>
      <c r="E17" s="777" t="s">
        <v>348</v>
      </c>
      <c r="F17" s="313" t="s">
        <v>349</v>
      </c>
      <c r="G17" s="365"/>
      <c r="H17" s="303" t="s">
        <v>152</v>
      </c>
      <c r="I17" s="618">
        <v>0.13800000000000001</v>
      </c>
      <c r="J17" s="335" t="s">
        <v>153</v>
      </c>
      <c r="K17" s="336">
        <f t="shared" ref="K17:K69" si="0">ROUND(G17*I17,0)</f>
        <v>0</v>
      </c>
      <c r="L17" s="253" t="str">
        <f>$N$16&amp;N17&amp;O17&amp;$O$16</f>
        <v>(ｱ)</v>
      </c>
      <c r="N17" s="76" t="s">
        <v>350</v>
      </c>
      <c r="O17" s="77"/>
      <c r="P17" s="78"/>
      <c r="Q17" s="769"/>
      <c r="R17" s="769"/>
      <c r="S17" s="79"/>
      <c r="T17" s="774"/>
      <c r="U17" s="774"/>
      <c r="V17" s="81"/>
      <c r="W17" s="579"/>
      <c r="X17" s="74"/>
    </row>
    <row r="18" spans="2:24" ht="14.25" customHeight="1" x14ac:dyDescent="0.2">
      <c r="B18" s="776"/>
      <c r="C18" s="757"/>
      <c r="D18" s="763"/>
      <c r="E18" s="777"/>
      <c r="F18" s="313" t="s">
        <v>351</v>
      </c>
      <c r="G18" s="365"/>
      <c r="H18" s="303" t="s">
        <v>152</v>
      </c>
      <c r="I18" s="618">
        <v>6.9000000000000006E-2</v>
      </c>
      <c r="J18" s="303" t="s">
        <v>153</v>
      </c>
      <c r="K18" s="336">
        <f t="shared" si="0"/>
        <v>0</v>
      </c>
      <c r="L18" s="253" t="str">
        <f t="shared" ref="L18:L59" si="1">$N$16&amp;N18&amp;O18&amp;$O$16</f>
        <v>(ｲ)</v>
      </c>
      <c r="N18" s="76" t="s">
        <v>352</v>
      </c>
      <c r="O18" s="77"/>
      <c r="P18" s="78"/>
      <c r="Q18" s="584"/>
      <c r="R18" s="584"/>
      <c r="S18" s="79"/>
      <c r="T18" s="579"/>
      <c r="U18" s="579"/>
      <c r="V18" s="81"/>
      <c r="W18" s="579"/>
      <c r="X18" s="74"/>
    </row>
    <row r="19" spans="2:24" ht="14.25" customHeight="1" x14ac:dyDescent="0.2">
      <c r="B19" s="776"/>
      <c r="C19" s="757"/>
      <c r="D19" s="763"/>
      <c r="E19" s="777" t="s">
        <v>353</v>
      </c>
      <c r="F19" s="313" t="s">
        <v>349</v>
      </c>
      <c r="G19" s="365"/>
      <c r="H19" s="303" t="s">
        <v>152</v>
      </c>
      <c r="I19" s="618">
        <v>0.104</v>
      </c>
      <c r="J19" s="335" t="s">
        <v>153</v>
      </c>
      <c r="K19" s="336">
        <f t="shared" si="0"/>
        <v>0</v>
      </c>
      <c r="L19" s="253" t="str">
        <f t="shared" si="1"/>
        <v>(ｳ)</v>
      </c>
      <c r="N19" s="76" t="s">
        <v>354</v>
      </c>
      <c r="O19" s="77"/>
      <c r="P19" s="78"/>
      <c r="Q19" s="579"/>
      <c r="R19" s="579"/>
      <c r="S19" s="79"/>
      <c r="T19" s="774"/>
      <c r="U19" s="774"/>
      <c r="V19" s="80"/>
      <c r="W19" s="584"/>
      <c r="X19" s="74"/>
    </row>
    <row r="20" spans="2:24" ht="14.25" customHeight="1" x14ac:dyDescent="0.2">
      <c r="B20" s="776"/>
      <c r="C20" s="757"/>
      <c r="D20" s="763"/>
      <c r="E20" s="777"/>
      <c r="F20" s="313" t="s">
        <v>351</v>
      </c>
      <c r="G20" s="365"/>
      <c r="H20" s="303" t="s">
        <v>152</v>
      </c>
      <c r="I20" s="618">
        <v>5.1999999999999998E-2</v>
      </c>
      <c r="J20" s="303" t="s">
        <v>153</v>
      </c>
      <c r="K20" s="336">
        <f t="shared" si="0"/>
        <v>0</v>
      </c>
      <c r="L20" s="253" t="str">
        <f t="shared" si="1"/>
        <v>(ｴ)</v>
      </c>
      <c r="N20" s="76" t="s">
        <v>355</v>
      </c>
      <c r="O20" s="77"/>
      <c r="P20" s="78"/>
      <c r="Q20" s="579"/>
      <c r="R20" s="579"/>
      <c r="S20" s="79"/>
      <c r="T20" s="579"/>
      <c r="U20" s="579"/>
      <c r="V20" s="80"/>
      <c r="W20" s="584"/>
      <c r="X20" s="74"/>
    </row>
    <row r="21" spans="2:24" ht="14.25" customHeight="1" x14ac:dyDescent="0.2">
      <c r="B21" s="776"/>
      <c r="C21" s="757"/>
      <c r="D21" s="763"/>
      <c r="E21" s="777" t="s">
        <v>356</v>
      </c>
      <c r="F21" s="313" t="s">
        <v>349</v>
      </c>
      <c r="G21" s="365"/>
      <c r="H21" s="303" t="s">
        <v>152</v>
      </c>
      <c r="I21" s="618">
        <v>7.8E-2</v>
      </c>
      <c r="J21" s="335" t="s">
        <v>153</v>
      </c>
      <c r="K21" s="336">
        <f t="shared" si="0"/>
        <v>0</v>
      </c>
      <c r="L21" s="253" t="str">
        <f t="shared" si="1"/>
        <v>(ｵ)</v>
      </c>
      <c r="N21" s="76" t="s">
        <v>357</v>
      </c>
      <c r="O21" s="77"/>
      <c r="P21" s="78"/>
      <c r="Q21" s="579"/>
      <c r="R21" s="579"/>
      <c r="S21" s="79"/>
      <c r="T21" s="774"/>
      <c r="U21" s="774"/>
      <c r="V21" s="80"/>
      <c r="W21" s="584"/>
      <c r="X21" s="74"/>
    </row>
    <row r="22" spans="2:24" ht="14.25" customHeight="1" x14ac:dyDescent="0.2">
      <c r="B22" s="776"/>
      <c r="C22" s="757"/>
      <c r="D22" s="763"/>
      <c r="E22" s="777"/>
      <c r="F22" s="313" t="s">
        <v>351</v>
      </c>
      <c r="G22" s="365"/>
      <c r="H22" s="303" t="s">
        <v>152</v>
      </c>
      <c r="I22" s="618">
        <v>7.8E-2</v>
      </c>
      <c r="J22" s="303" t="s">
        <v>153</v>
      </c>
      <c r="K22" s="336">
        <f t="shared" si="0"/>
        <v>0</v>
      </c>
      <c r="L22" s="253" t="str">
        <f t="shared" si="1"/>
        <v>(ｶ)</v>
      </c>
      <c r="N22" s="76" t="s">
        <v>358</v>
      </c>
      <c r="O22" s="77"/>
      <c r="P22" s="78"/>
      <c r="Q22" s="579"/>
      <c r="R22" s="579"/>
      <c r="S22" s="79"/>
      <c r="T22" s="579"/>
      <c r="U22" s="579"/>
      <c r="V22" s="80"/>
      <c r="W22" s="584"/>
      <c r="X22" s="74"/>
    </row>
    <row r="23" spans="2:24" ht="14.25" customHeight="1" x14ac:dyDescent="0.2">
      <c r="B23" s="776">
        <v>2</v>
      </c>
      <c r="C23" s="757" t="s">
        <v>151</v>
      </c>
      <c r="D23" s="763" t="s">
        <v>347</v>
      </c>
      <c r="E23" s="777" t="s">
        <v>348</v>
      </c>
      <c r="F23" s="313" t="s">
        <v>349</v>
      </c>
      <c r="G23" s="365"/>
      <c r="H23" s="303" t="s">
        <v>152</v>
      </c>
      <c r="I23" s="618">
        <v>0.13500000000000001</v>
      </c>
      <c r="J23" s="335" t="s">
        <v>153</v>
      </c>
      <c r="K23" s="336">
        <f t="shared" si="0"/>
        <v>0</v>
      </c>
      <c r="L23" s="253" t="str">
        <f t="shared" si="1"/>
        <v>(ｷ)</v>
      </c>
      <c r="N23" s="76" t="s">
        <v>359</v>
      </c>
      <c r="O23" s="77"/>
      <c r="P23" s="78"/>
      <c r="Q23" s="769"/>
      <c r="R23" s="769"/>
      <c r="S23" s="79"/>
      <c r="T23" s="774"/>
      <c r="U23" s="774"/>
      <c r="V23" s="81"/>
      <c r="W23" s="579"/>
      <c r="X23" s="74"/>
    </row>
    <row r="24" spans="2:24" ht="14.25" customHeight="1" x14ac:dyDescent="0.2">
      <c r="B24" s="776"/>
      <c r="C24" s="757"/>
      <c r="D24" s="763"/>
      <c r="E24" s="777"/>
      <c r="F24" s="313" t="s">
        <v>351</v>
      </c>
      <c r="G24" s="365"/>
      <c r="H24" s="303" t="s">
        <v>152</v>
      </c>
      <c r="I24" s="618">
        <v>6.7000000000000004E-2</v>
      </c>
      <c r="J24" s="303" t="s">
        <v>153</v>
      </c>
      <c r="K24" s="336">
        <f t="shared" si="0"/>
        <v>0</v>
      </c>
      <c r="L24" s="253" t="str">
        <f t="shared" si="1"/>
        <v>(ｸ)</v>
      </c>
      <c r="N24" s="76" t="s">
        <v>360</v>
      </c>
      <c r="O24" s="77"/>
      <c r="P24" s="78"/>
      <c r="Q24" s="584"/>
      <c r="R24" s="584"/>
      <c r="S24" s="79"/>
      <c r="T24" s="579"/>
      <c r="U24" s="579"/>
      <c r="V24" s="81"/>
      <c r="W24" s="579"/>
      <c r="X24" s="74"/>
    </row>
    <row r="25" spans="2:24" ht="14.25" customHeight="1" x14ac:dyDescent="0.2">
      <c r="B25" s="776"/>
      <c r="C25" s="757"/>
      <c r="D25" s="763"/>
      <c r="E25" s="777" t="s">
        <v>353</v>
      </c>
      <c r="F25" s="313" t="s">
        <v>349</v>
      </c>
      <c r="G25" s="365"/>
      <c r="H25" s="303" t="s">
        <v>152</v>
      </c>
      <c r="I25" s="618">
        <v>0.10100000000000001</v>
      </c>
      <c r="J25" s="335" t="s">
        <v>153</v>
      </c>
      <c r="K25" s="336">
        <f t="shared" si="0"/>
        <v>0</v>
      </c>
      <c r="L25" s="253" t="str">
        <f t="shared" si="1"/>
        <v>(ｹ)</v>
      </c>
      <c r="N25" s="76" t="s">
        <v>361</v>
      </c>
      <c r="O25" s="77"/>
      <c r="P25" s="78"/>
      <c r="Q25" s="579"/>
      <c r="R25" s="579"/>
      <c r="S25" s="79"/>
      <c r="T25" s="774"/>
      <c r="U25" s="774"/>
      <c r="V25" s="80"/>
      <c r="W25" s="584"/>
      <c r="X25" s="74"/>
    </row>
    <row r="26" spans="2:24" ht="14.25" customHeight="1" x14ac:dyDescent="0.2">
      <c r="B26" s="776"/>
      <c r="C26" s="757"/>
      <c r="D26" s="763"/>
      <c r="E26" s="777"/>
      <c r="F26" s="313" t="s">
        <v>351</v>
      </c>
      <c r="G26" s="365"/>
      <c r="H26" s="303" t="s">
        <v>152</v>
      </c>
      <c r="I26" s="618">
        <v>5.0999999999999997E-2</v>
      </c>
      <c r="J26" s="303" t="s">
        <v>153</v>
      </c>
      <c r="K26" s="336">
        <f t="shared" si="0"/>
        <v>0</v>
      </c>
      <c r="L26" s="253" t="str">
        <f t="shared" si="1"/>
        <v>(ｺ)</v>
      </c>
      <c r="N26" s="76" t="s">
        <v>362</v>
      </c>
      <c r="O26" s="77"/>
      <c r="P26" s="78"/>
      <c r="Q26" s="579"/>
      <c r="R26" s="579"/>
      <c r="S26" s="79"/>
      <c r="T26" s="579"/>
      <c r="U26" s="579"/>
      <c r="V26" s="80"/>
      <c r="W26" s="584"/>
      <c r="X26" s="74"/>
    </row>
    <row r="27" spans="2:24" ht="14.25" customHeight="1" x14ac:dyDescent="0.2">
      <c r="B27" s="776"/>
      <c r="C27" s="757"/>
      <c r="D27" s="763"/>
      <c r="E27" s="777" t="s">
        <v>356</v>
      </c>
      <c r="F27" s="313" t="s">
        <v>349</v>
      </c>
      <c r="G27" s="365"/>
      <c r="H27" s="303" t="s">
        <v>152</v>
      </c>
      <c r="I27" s="618">
        <v>7.5999999999999998E-2</v>
      </c>
      <c r="J27" s="335" t="s">
        <v>153</v>
      </c>
      <c r="K27" s="336">
        <f t="shared" si="0"/>
        <v>0</v>
      </c>
      <c r="L27" s="253" t="str">
        <f t="shared" si="1"/>
        <v>(ｻ)</v>
      </c>
      <c r="N27" s="76" t="s">
        <v>363</v>
      </c>
      <c r="O27" s="77"/>
      <c r="P27" s="78"/>
      <c r="Q27" s="579"/>
      <c r="R27" s="579"/>
      <c r="S27" s="79"/>
      <c r="T27" s="774"/>
      <c r="U27" s="774"/>
      <c r="V27" s="80"/>
      <c r="W27" s="584"/>
      <c r="X27" s="74"/>
    </row>
    <row r="28" spans="2:24" ht="14.25" customHeight="1" x14ac:dyDescent="0.2">
      <c r="B28" s="776"/>
      <c r="C28" s="757"/>
      <c r="D28" s="763"/>
      <c r="E28" s="777"/>
      <c r="F28" s="313" t="s">
        <v>351</v>
      </c>
      <c r="G28" s="365"/>
      <c r="H28" s="303" t="s">
        <v>152</v>
      </c>
      <c r="I28" s="618">
        <v>7.5999999999999998E-2</v>
      </c>
      <c r="J28" s="303" t="s">
        <v>153</v>
      </c>
      <c r="K28" s="336">
        <f t="shared" si="0"/>
        <v>0</v>
      </c>
      <c r="L28" s="253" t="str">
        <f t="shared" si="1"/>
        <v>(ｼ)</v>
      </c>
      <c r="N28" s="76" t="s">
        <v>364</v>
      </c>
      <c r="O28" s="77"/>
      <c r="P28" s="78"/>
      <c r="Q28" s="579"/>
      <c r="R28" s="579"/>
      <c r="S28" s="79"/>
      <c r="T28" s="579"/>
      <c r="U28" s="579"/>
      <c r="V28" s="80"/>
      <c r="W28" s="584"/>
      <c r="X28" s="74"/>
    </row>
    <row r="29" spans="2:24" ht="14.25" customHeight="1" x14ac:dyDescent="0.2">
      <c r="B29" s="778">
        <v>3</v>
      </c>
      <c r="C29" s="780" t="s">
        <v>155</v>
      </c>
      <c r="D29" s="771" t="s">
        <v>347</v>
      </c>
      <c r="E29" s="782" t="s">
        <v>348</v>
      </c>
      <c r="F29" s="313" t="s">
        <v>349</v>
      </c>
      <c r="G29" s="365"/>
      <c r="H29" s="303" t="s">
        <v>152</v>
      </c>
      <c r="I29" s="618">
        <v>0.161</v>
      </c>
      <c r="J29" s="335" t="s">
        <v>153</v>
      </c>
      <c r="K29" s="336">
        <f t="shared" si="0"/>
        <v>0</v>
      </c>
      <c r="L29" s="253" t="str">
        <f t="shared" si="1"/>
        <v>(ｽ)</v>
      </c>
      <c r="N29" s="76" t="s">
        <v>365</v>
      </c>
      <c r="O29" s="77"/>
      <c r="P29" s="78"/>
      <c r="Q29" s="769"/>
      <c r="R29" s="769"/>
      <c r="S29" s="79"/>
      <c r="T29" s="774"/>
      <c r="U29" s="774"/>
      <c r="V29" s="81"/>
      <c r="W29" s="579"/>
      <c r="X29" s="74"/>
    </row>
    <row r="30" spans="2:24" ht="14.25" customHeight="1" x14ac:dyDescent="0.2">
      <c r="B30" s="779"/>
      <c r="C30" s="781"/>
      <c r="D30" s="772"/>
      <c r="E30" s="783"/>
      <c r="F30" s="313" t="s">
        <v>351</v>
      </c>
      <c r="G30" s="365"/>
      <c r="H30" s="303" t="s">
        <v>152</v>
      </c>
      <c r="I30" s="618">
        <v>8.1000000000000003E-2</v>
      </c>
      <c r="J30" s="303" t="s">
        <v>153</v>
      </c>
      <c r="K30" s="336">
        <f t="shared" si="0"/>
        <v>0</v>
      </c>
      <c r="L30" s="253" t="str">
        <f t="shared" si="1"/>
        <v>(ｾ)</v>
      </c>
      <c r="N30" s="76" t="s">
        <v>366</v>
      </c>
      <c r="O30" s="77"/>
      <c r="P30" s="78"/>
      <c r="Q30" s="584"/>
      <c r="R30" s="584"/>
      <c r="S30" s="79"/>
      <c r="T30" s="579"/>
      <c r="U30" s="579"/>
      <c r="V30" s="81"/>
      <c r="W30" s="579"/>
      <c r="X30" s="74"/>
    </row>
    <row r="31" spans="2:24" ht="14.25" customHeight="1" x14ac:dyDescent="0.2">
      <c r="B31" s="779"/>
      <c r="C31" s="781"/>
      <c r="D31" s="772"/>
      <c r="E31" s="782" t="s">
        <v>353</v>
      </c>
      <c r="F31" s="313" t="s">
        <v>349</v>
      </c>
      <c r="G31" s="365"/>
      <c r="H31" s="303" t="s">
        <v>152</v>
      </c>
      <c r="I31" s="618">
        <v>0.121</v>
      </c>
      <c r="J31" s="335" t="s">
        <v>153</v>
      </c>
      <c r="K31" s="336">
        <f t="shared" si="0"/>
        <v>0</v>
      </c>
      <c r="L31" s="253" t="str">
        <f t="shared" si="1"/>
        <v>(ｿ)</v>
      </c>
      <c r="N31" s="76" t="s">
        <v>367</v>
      </c>
      <c r="O31" s="77"/>
      <c r="P31" s="78"/>
      <c r="Q31" s="579"/>
      <c r="R31" s="579"/>
      <c r="S31" s="79"/>
      <c r="T31" s="774"/>
      <c r="U31" s="774"/>
      <c r="V31" s="80"/>
      <c r="W31" s="584"/>
      <c r="X31" s="74"/>
    </row>
    <row r="32" spans="2:24" ht="14.25" customHeight="1" x14ac:dyDescent="0.2">
      <c r="B32" s="779"/>
      <c r="C32" s="781"/>
      <c r="D32" s="772"/>
      <c r="E32" s="783"/>
      <c r="F32" s="313" t="s">
        <v>351</v>
      </c>
      <c r="G32" s="365"/>
      <c r="H32" s="303" t="s">
        <v>152</v>
      </c>
      <c r="I32" s="618">
        <v>6.0999999999999999E-2</v>
      </c>
      <c r="J32" s="303" t="s">
        <v>153</v>
      </c>
      <c r="K32" s="336">
        <f t="shared" si="0"/>
        <v>0</v>
      </c>
      <c r="L32" s="253" t="str">
        <f t="shared" si="1"/>
        <v>(ﾀ)</v>
      </c>
      <c r="N32" s="76" t="s">
        <v>368</v>
      </c>
      <c r="O32" s="77"/>
      <c r="P32" s="78"/>
      <c r="Q32" s="579"/>
      <c r="R32" s="579"/>
      <c r="S32" s="79"/>
      <c r="T32" s="579"/>
      <c r="U32" s="579"/>
      <c r="V32" s="80"/>
      <c r="W32" s="584"/>
      <c r="X32" s="74"/>
    </row>
    <row r="33" spans="2:24" ht="14.25" customHeight="1" x14ac:dyDescent="0.2">
      <c r="B33" s="779"/>
      <c r="C33" s="781"/>
      <c r="D33" s="772"/>
      <c r="E33" s="782" t="s">
        <v>356</v>
      </c>
      <c r="F33" s="313" t="s">
        <v>349</v>
      </c>
      <c r="G33" s="365"/>
      <c r="H33" s="303" t="s">
        <v>152</v>
      </c>
      <c r="I33" s="618">
        <v>9.0999999999999998E-2</v>
      </c>
      <c r="J33" s="335" t="s">
        <v>153</v>
      </c>
      <c r="K33" s="336">
        <f t="shared" si="0"/>
        <v>0</v>
      </c>
      <c r="L33" s="253" t="str">
        <f t="shared" si="1"/>
        <v>(ﾁ)</v>
      </c>
      <c r="N33" s="76" t="s">
        <v>369</v>
      </c>
      <c r="O33" s="77"/>
      <c r="P33" s="78"/>
      <c r="Q33" s="579"/>
      <c r="R33" s="579"/>
      <c r="S33" s="79"/>
      <c r="T33" s="774"/>
      <c r="U33" s="774"/>
      <c r="V33" s="80"/>
      <c r="W33" s="584"/>
      <c r="X33" s="74"/>
    </row>
    <row r="34" spans="2:24" ht="14.25" customHeight="1" x14ac:dyDescent="0.2">
      <c r="B34" s="779"/>
      <c r="C34" s="781"/>
      <c r="D34" s="773"/>
      <c r="E34" s="783"/>
      <c r="F34" s="313" t="s">
        <v>351</v>
      </c>
      <c r="G34" s="365"/>
      <c r="H34" s="303" t="s">
        <v>152</v>
      </c>
      <c r="I34" s="618">
        <v>9.0999999999999998E-2</v>
      </c>
      <c r="J34" s="303" t="s">
        <v>153</v>
      </c>
      <c r="K34" s="336">
        <f t="shared" si="0"/>
        <v>0</v>
      </c>
      <c r="L34" s="253" t="str">
        <f t="shared" si="1"/>
        <v>(ﾂ)</v>
      </c>
      <c r="N34" s="76" t="s">
        <v>370</v>
      </c>
      <c r="O34" s="77"/>
      <c r="P34" s="78"/>
      <c r="Q34" s="579"/>
      <c r="R34" s="579"/>
      <c r="S34" s="79"/>
      <c r="T34" s="579"/>
      <c r="U34" s="579"/>
      <c r="V34" s="80"/>
      <c r="W34" s="584"/>
      <c r="X34" s="74"/>
    </row>
    <row r="35" spans="2:24" ht="14.25" customHeight="1" x14ac:dyDescent="0.2">
      <c r="B35" s="778">
        <v>4</v>
      </c>
      <c r="C35" s="780" t="s">
        <v>157</v>
      </c>
      <c r="D35" s="771" t="s">
        <v>347</v>
      </c>
      <c r="E35" s="782" t="s">
        <v>348</v>
      </c>
      <c r="F35" s="313" t="s">
        <v>349</v>
      </c>
      <c r="G35" s="365"/>
      <c r="H35" s="303" t="s">
        <v>152</v>
      </c>
      <c r="I35" s="618">
        <v>0.13200000000000001</v>
      </c>
      <c r="J35" s="335" t="s">
        <v>153</v>
      </c>
      <c r="K35" s="336">
        <f t="shared" si="0"/>
        <v>0</v>
      </c>
      <c r="L35" s="253" t="str">
        <f t="shared" si="1"/>
        <v>(ﾃ)</v>
      </c>
      <c r="N35" s="76" t="s">
        <v>371</v>
      </c>
      <c r="O35" s="77"/>
      <c r="P35" s="78"/>
      <c r="Q35" s="769"/>
      <c r="R35" s="769"/>
      <c r="S35" s="79"/>
      <c r="T35" s="774"/>
      <c r="U35" s="774"/>
      <c r="V35" s="81"/>
      <c r="W35" s="579"/>
      <c r="X35" s="74"/>
    </row>
    <row r="36" spans="2:24" ht="14.25" customHeight="1" x14ac:dyDescent="0.2">
      <c r="B36" s="779"/>
      <c r="C36" s="781"/>
      <c r="D36" s="772"/>
      <c r="E36" s="783"/>
      <c r="F36" s="313" t="s">
        <v>351</v>
      </c>
      <c r="G36" s="365"/>
      <c r="H36" s="303" t="s">
        <v>152</v>
      </c>
      <c r="I36" s="618">
        <v>6.6000000000000003E-2</v>
      </c>
      <c r="J36" s="303" t="s">
        <v>153</v>
      </c>
      <c r="K36" s="336">
        <f t="shared" si="0"/>
        <v>0</v>
      </c>
      <c r="L36" s="253" t="str">
        <f t="shared" si="1"/>
        <v>(ﾄ)</v>
      </c>
      <c r="N36" s="76" t="s">
        <v>372</v>
      </c>
      <c r="O36" s="77"/>
      <c r="P36" s="78"/>
      <c r="Q36" s="584"/>
      <c r="R36" s="584"/>
      <c r="S36" s="79"/>
      <c r="T36" s="579"/>
      <c r="U36" s="579"/>
      <c r="V36" s="81"/>
      <c r="W36" s="579"/>
      <c r="X36" s="74"/>
    </row>
    <row r="37" spans="2:24" ht="14.25" customHeight="1" x14ac:dyDescent="0.2">
      <c r="B37" s="779"/>
      <c r="C37" s="781"/>
      <c r="D37" s="772"/>
      <c r="E37" s="782" t="s">
        <v>353</v>
      </c>
      <c r="F37" s="313" t="s">
        <v>349</v>
      </c>
      <c r="G37" s="365"/>
      <c r="H37" s="303" t="s">
        <v>152</v>
      </c>
      <c r="I37" s="618">
        <v>9.9000000000000005E-2</v>
      </c>
      <c r="J37" s="335" t="s">
        <v>153</v>
      </c>
      <c r="K37" s="336">
        <f t="shared" si="0"/>
        <v>0</v>
      </c>
      <c r="L37" s="253" t="str">
        <f t="shared" si="1"/>
        <v>(ﾅ)</v>
      </c>
      <c r="N37" s="76" t="s">
        <v>373</v>
      </c>
      <c r="O37" s="77"/>
      <c r="P37" s="78"/>
      <c r="Q37" s="579"/>
      <c r="R37" s="579"/>
      <c r="S37" s="79"/>
      <c r="T37" s="774"/>
      <c r="U37" s="774"/>
      <c r="V37" s="80"/>
      <c r="W37" s="584"/>
      <c r="X37" s="74"/>
    </row>
    <row r="38" spans="2:24" ht="14.25" customHeight="1" x14ac:dyDescent="0.2">
      <c r="B38" s="779"/>
      <c r="C38" s="781"/>
      <c r="D38" s="772"/>
      <c r="E38" s="783"/>
      <c r="F38" s="313" t="s">
        <v>351</v>
      </c>
      <c r="G38" s="365"/>
      <c r="H38" s="303" t="s">
        <v>152</v>
      </c>
      <c r="I38" s="618">
        <v>4.9000000000000002E-2</v>
      </c>
      <c r="J38" s="303" t="s">
        <v>153</v>
      </c>
      <c r="K38" s="336">
        <f t="shared" si="0"/>
        <v>0</v>
      </c>
      <c r="L38" s="253" t="str">
        <f t="shared" si="1"/>
        <v>(ﾆ)</v>
      </c>
      <c r="N38" s="76" t="s">
        <v>374</v>
      </c>
      <c r="O38" s="77"/>
      <c r="P38" s="78"/>
      <c r="Q38" s="579"/>
      <c r="R38" s="579"/>
      <c r="S38" s="79"/>
      <c r="T38" s="579"/>
      <c r="U38" s="579"/>
      <c r="V38" s="80"/>
      <c r="W38" s="584"/>
      <c r="X38" s="74"/>
    </row>
    <row r="39" spans="2:24" ht="14.25" customHeight="1" x14ac:dyDescent="0.2">
      <c r="B39" s="779"/>
      <c r="C39" s="781"/>
      <c r="D39" s="772"/>
      <c r="E39" s="782" t="s">
        <v>356</v>
      </c>
      <c r="F39" s="313" t="s">
        <v>349</v>
      </c>
      <c r="G39" s="365"/>
      <c r="H39" s="303" t="s">
        <v>152</v>
      </c>
      <c r="I39" s="618">
        <v>7.3999999999999996E-2</v>
      </c>
      <c r="J39" s="335" t="s">
        <v>153</v>
      </c>
      <c r="K39" s="336">
        <f t="shared" si="0"/>
        <v>0</v>
      </c>
      <c r="L39" s="253" t="str">
        <f t="shared" si="1"/>
        <v>(ﾇ)</v>
      </c>
      <c r="N39" s="76" t="s">
        <v>375</v>
      </c>
      <c r="O39" s="77"/>
      <c r="P39" s="78"/>
      <c r="Q39" s="579"/>
      <c r="R39" s="579"/>
      <c r="S39" s="79"/>
      <c r="T39" s="774"/>
      <c r="U39" s="774"/>
      <c r="V39" s="80"/>
      <c r="W39" s="584"/>
      <c r="X39" s="74"/>
    </row>
    <row r="40" spans="2:24" ht="14.25" customHeight="1" x14ac:dyDescent="0.2">
      <c r="B40" s="779"/>
      <c r="C40" s="781"/>
      <c r="D40" s="773"/>
      <c r="E40" s="783"/>
      <c r="F40" s="313" t="s">
        <v>351</v>
      </c>
      <c r="G40" s="365"/>
      <c r="H40" s="303" t="s">
        <v>152</v>
      </c>
      <c r="I40" s="618">
        <v>7.3999999999999996E-2</v>
      </c>
      <c r="J40" s="303" t="s">
        <v>153</v>
      </c>
      <c r="K40" s="336">
        <f t="shared" si="0"/>
        <v>0</v>
      </c>
      <c r="L40" s="253" t="str">
        <f t="shared" si="1"/>
        <v>(ﾈ)</v>
      </c>
      <c r="N40" s="76" t="s">
        <v>376</v>
      </c>
      <c r="O40" s="77"/>
      <c r="P40" s="78"/>
      <c r="Q40" s="579"/>
      <c r="R40" s="579"/>
      <c r="S40" s="79"/>
      <c r="T40" s="579"/>
      <c r="U40" s="579"/>
      <c r="V40" s="80"/>
      <c r="W40" s="584"/>
      <c r="X40" s="74"/>
    </row>
    <row r="41" spans="2:24" ht="14.25" customHeight="1" x14ac:dyDescent="0.2">
      <c r="B41" s="778">
        <v>5</v>
      </c>
      <c r="C41" s="780" t="s">
        <v>159</v>
      </c>
      <c r="D41" s="772" t="s">
        <v>347</v>
      </c>
      <c r="E41" s="784" t="s">
        <v>348</v>
      </c>
      <c r="F41" s="254" t="s">
        <v>349</v>
      </c>
      <c r="G41" s="366"/>
      <c r="H41" s="10" t="s">
        <v>152</v>
      </c>
      <c r="I41" s="371">
        <v>0.192</v>
      </c>
      <c r="J41" s="135" t="s">
        <v>153</v>
      </c>
      <c r="K41" s="304">
        <f t="shared" si="0"/>
        <v>0</v>
      </c>
      <c r="L41" s="253" t="str">
        <f t="shared" si="1"/>
        <v>(ﾉ)</v>
      </c>
      <c r="N41" s="76" t="s">
        <v>377</v>
      </c>
      <c r="O41" s="77"/>
      <c r="P41" s="78"/>
      <c r="Q41" s="769"/>
      <c r="R41" s="769"/>
      <c r="S41" s="79"/>
      <c r="T41" s="774"/>
      <c r="U41" s="774"/>
      <c r="V41" s="81"/>
      <c r="W41" s="579"/>
      <c r="X41" s="74"/>
    </row>
    <row r="42" spans="2:24" ht="14.25" customHeight="1" x14ac:dyDescent="0.2">
      <c r="B42" s="779"/>
      <c r="C42" s="781"/>
      <c r="D42" s="772"/>
      <c r="E42" s="783"/>
      <c r="F42" s="313" t="s">
        <v>351</v>
      </c>
      <c r="G42" s="365"/>
      <c r="H42" s="303" t="s">
        <v>152</v>
      </c>
      <c r="I42" s="618">
        <v>9.6000000000000002E-2</v>
      </c>
      <c r="J42" s="303" t="s">
        <v>153</v>
      </c>
      <c r="K42" s="336">
        <f t="shared" si="0"/>
        <v>0</v>
      </c>
      <c r="L42" s="253" t="str">
        <f t="shared" si="1"/>
        <v>(ﾊ)</v>
      </c>
      <c r="N42" s="76" t="s">
        <v>378</v>
      </c>
      <c r="O42" s="77"/>
      <c r="P42" s="78"/>
      <c r="Q42" s="584"/>
      <c r="R42" s="584"/>
      <c r="S42" s="79"/>
      <c r="T42" s="579"/>
      <c r="U42" s="579"/>
      <c r="V42" s="81"/>
      <c r="W42" s="579"/>
      <c r="X42" s="74"/>
    </row>
    <row r="43" spans="2:24" ht="14.25" customHeight="1" x14ac:dyDescent="0.2">
      <c r="B43" s="779"/>
      <c r="C43" s="781"/>
      <c r="D43" s="772"/>
      <c r="E43" s="782" t="s">
        <v>353</v>
      </c>
      <c r="F43" s="313" t="s">
        <v>349</v>
      </c>
      <c r="G43" s="365"/>
      <c r="H43" s="303" t="s">
        <v>152</v>
      </c>
      <c r="I43" s="618">
        <v>0.14399999999999999</v>
      </c>
      <c r="J43" s="335" t="s">
        <v>153</v>
      </c>
      <c r="K43" s="336">
        <f t="shared" si="0"/>
        <v>0</v>
      </c>
      <c r="L43" s="253" t="str">
        <f t="shared" si="1"/>
        <v>(ﾋ)</v>
      </c>
      <c r="N43" s="76" t="s">
        <v>379</v>
      </c>
      <c r="O43" s="77"/>
      <c r="P43" s="78"/>
      <c r="Q43" s="579"/>
      <c r="R43" s="579"/>
      <c r="S43" s="79"/>
      <c r="T43" s="774"/>
      <c r="U43" s="774"/>
      <c r="V43" s="80"/>
      <c r="W43" s="584"/>
      <c r="X43" s="74"/>
    </row>
    <row r="44" spans="2:24" ht="14.25" customHeight="1" x14ac:dyDescent="0.2">
      <c r="B44" s="779"/>
      <c r="C44" s="781"/>
      <c r="D44" s="772"/>
      <c r="E44" s="783"/>
      <c r="F44" s="313" t="s">
        <v>351</v>
      </c>
      <c r="G44" s="365"/>
      <c r="H44" s="303" t="s">
        <v>152</v>
      </c>
      <c r="I44" s="618">
        <v>7.1999999999999995E-2</v>
      </c>
      <c r="J44" s="303" t="s">
        <v>153</v>
      </c>
      <c r="K44" s="336">
        <f t="shared" si="0"/>
        <v>0</v>
      </c>
      <c r="L44" s="253" t="str">
        <f t="shared" si="1"/>
        <v>(ﾌ)</v>
      </c>
      <c r="N44" s="76" t="s">
        <v>380</v>
      </c>
      <c r="O44" s="77"/>
      <c r="P44" s="78"/>
      <c r="Q44" s="579"/>
      <c r="R44" s="579"/>
      <c r="S44" s="79"/>
      <c r="T44" s="579"/>
      <c r="U44" s="579"/>
      <c r="V44" s="80"/>
      <c r="W44" s="584"/>
      <c r="X44" s="74"/>
    </row>
    <row r="45" spans="2:24" ht="14.25" customHeight="1" x14ac:dyDescent="0.2">
      <c r="B45" s="779"/>
      <c r="C45" s="781"/>
      <c r="D45" s="772"/>
      <c r="E45" s="782" t="s">
        <v>356</v>
      </c>
      <c r="F45" s="313" t="s">
        <v>349</v>
      </c>
      <c r="G45" s="365"/>
      <c r="H45" s="303" t="s">
        <v>152</v>
      </c>
      <c r="I45" s="618">
        <v>0.108</v>
      </c>
      <c r="J45" s="335" t="s">
        <v>153</v>
      </c>
      <c r="K45" s="336">
        <f t="shared" si="0"/>
        <v>0</v>
      </c>
      <c r="L45" s="253" t="str">
        <f t="shared" si="1"/>
        <v>(ﾍ)</v>
      </c>
      <c r="N45" s="76" t="s">
        <v>381</v>
      </c>
      <c r="O45" s="77"/>
      <c r="P45" s="78"/>
      <c r="Q45" s="579"/>
      <c r="R45" s="579"/>
      <c r="S45" s="79"/>
      <c r="T45" s="774"/>
      <c r="U45" s="774"/>
      <c r="V45" s="80"/>
      <c r="W45" s="584"/>
      <c r="X45" s="74"/>
    </row>
    <row r="46" spans="2:24" ht="14.25" customHeight="1" x14ac:dyDescent="0.2">
      <c r="B46" s="779"/>
      <c r="C46" s="781"/>
      <c r="D46" s="773"/>
      <c r="E46" s="783"/>
      <c r="F46" s="313" t="s">
        <v>351</v>
      </c>
      <c r="G46" s="365"/>
      <c r="H46" s="303" t="s">
        <v>152</v>
      </c>
      <c r="I46" s="618">
        <v>0.108</v>
      </c>
      <c r="J46" s="303" t="s">
        <v>153</v>
      </c>
      <c r="K46" s="304">
        <f t="shared" si="0"/>
        <v>0</v>
      </c>
      <c r="L46" s="253" t="str">
        <f t="shared" si="1"/>
        <v>(ﾎ)</v>
      </c>
      <c r="N46" s="76" t="s">
        <v>382</v>
      </c>
      <c r="O46" s="77"/>
      <c r="P46" s="78"/>
      <c r="Q46" s="579"/>
      <c r="R46" s="579"/>
      <c r="S46" s="79"/>
      <c r="T46" s="579"/>
      <c r="U46" s="579"/>
      <c r="V46" s="80"/>
      <c r="W46" s="584"/>
      <c r="X46" s="74"/>
    </row>
    <row r="47" spans="2:24" ht="14.25" customHeight="1" x14ac:dyDescent="0.2">
      <c r="B47" s="778">
        <v>6</v>
      </c>
      <c r="C47" s="780" t="s">
        <v>161</v>
      </c>
      <c r="D47" s="772" t="s">
        <v>347</v>
      </c>
      <c r="E47" s="784" t="s">
        <v>348</v>
      </c>
      <c r="F47" s="254" t="s">
        <v>349</v>
      </c>
      <c r="G47" s="366"/>
      <c r="H47" s="10" t="s">
        <v>152</v>
      </c>
      <c r="I47" s="371">
        <v>0.20499999999999999</v>
      </c>
      <c r="J47" s="135" t="s">
        <v>153</v>
      </c>
      <c r="K47" s="136">
        <f t="shared" si="0"/>
        <v>0</v>
      </c>
      <c r="L47" s="253" t="str">
        <f t="shared" si="1"/>
        <v>(ﾏ)</v>
      </c>
      <c r="M47" s="266"/>
      <c r="N47" s="76" t="s">
        <v>383</v>
      </c>
      <c r="O47" s="77"/>
      <c r="P47" s="78"/>
      <c r="Q47" s="769"/>
      <c r="R47" s="769"/>
      <c r="S47" s="79"/>
      <c r="T47" s="774"/>
      <c r="U47" s="774"/>
      <c r="V47" s="81"/>
      <c r="W47" s="579"/>
      <c r="X47" s="74"/>
    </row>
    <row r="48" spans="2:24" ht="14.25" customHeight="1" x14ac:dyDescent="0.2">
      <c r="B48" s="779"/>
      <c r="C48" s="781"/>
      <c r="D48" s="772"/>
      <c r="E48" s="783"/>
      <c r="F48" s="313" t="s">
        <v>351</v>
      </c>
      <c r="G48" s="365"/>
      <c r="H48" s="303" t="s">
        <v>152</v>
      </c>
      <c r="I48" s="371">
        <v>0.10199999999999999</v>
      </c>
      <c r="J48" s="303" t="s">
        <v>153</v>
      </c>
      <c r="K48" s="336">
        <f t="shared" si="0"/>
        <v>0</v>
      </c>
      <c r="L48" s="253" t="str">
        <f t="shared" si="1"/>
        <v>(ﾐ)</v>
      </c>
      <c r="M48" s="82"/>
      <c r="N48" s="76" t="s">
        <v>384</v>
      </c>
      <c r="O48" s="77"/>
      <c r="P48" s="78"/>
      <c r="Q48" s="584"/>
      <c r="R48" s="584"/>
      <c r="S48" s="79"/>
      <c r="T48" s="579"/>
      <c r="U48" s="579"/>
      <c r="V48" s="81"/>
      <c r="W48" s="579"/>
      <c r="X48" s="74"/>
    </row>
    <row r="49" spans="1:24" ht="14.25" customHeight="1" x14ac:dyDescent="0.2">
      <c r="B49" s="779"/>
      <c r="C49" s="781"/>
      <c r="D49" s="772"/>
      <c r="E49" s="782" t="s">
        <v>353</v>
      </c>
      <c r="F49" s="313" t="s">
        <v>349</v>
      </c>
      <c r="G49" s="365"/>
      <c r="H49" s="303" t="s">
        <v>152</v>
      </c>
      <c r="I49" s="618">
        <v>0.154</v>
      </c>
      <c r="J49" s="335" t="s">
        <v>153</v>
      </c>
      <c r="K49" s="336">
        <f t="shared" si="0"/>
        <v>0</v>
      </c>
      <c r="L49" s="253" t="str">
        <f t="shared" si="1"/>
        <v>(ﾑ)</v>
      </c>
      <c r="M49" s="266"/>
      <c r="N49" s="76" t="s">
        <v>385</v>
      </c>
      <c r="O49" s="77"/>
      <c r="P49" s="78"/>
      <c r="Q49" s="579"/>
      <c r="R49" s="579"/>
      <c r="S49" s="79"/>
      <c r="T49" s="774"/>
      <c r="U49" s="774"/>
      <c r="V49" s="80"/>
      <c r="W49" s="584"/>
      <c r="X49" s="74"/>
    </row>
    <row r="50" spans="1:24" ht="14.25" customHeight="1" x14ac:dyDescent="0.2">
      <c r="B50" s="779"/>
      <c r="C50" s="781"/>
      <c r="D50" s="772"/>
      <c r="E50" s="783"/>
      <c r="F50" s="313" t="s">
        <v>351</v>
      </c>
      <c r="G50" s="365"/>
      <c r="H50" s="303" t="s">
        <v>152</v>
      </c>
      <c r="I50" s="618">
        <v>7.6999999999999999E-2</v>
      </c>
      <c r="J50" s="303" t="s">
        <v>153</v>
      </c>
      <c r="K50" s="336">
        <f t="shared" si="0"/>
        <v>0</v>
      </c>
      <c r="L50" s="253" t="str">
        <f t="shared" si="1"/>
        <v>(ﾒ)</v>
      </c>
      <c r="M50" s="82"/>
      <c r="N50" s="76" t="s">
        <v>386</v>
      </c>
      <c r="O50" s="77"/>
      <c r="P50" s="78"/>
      <c r="Q50" s="579"/>
      <c r="R50" s="579"/>
      <c r="S50" s="79"/>
      <c r="T50" s="579"/>
      <c r="U50" s="579"/>
      <c r="V50" s="80"/>
      <c r="W50" s="584"/>
      <c r="X50" s="74"/>
    </row>
    <row r="51" spans="1:24" ht="14.25" customHeight="1" x14ac:dyDescent="0.2">
      <c r="B51" s="779"/>
      <c r="C51" s="781"/>
      <c r="D51" s="772"/>
      <c r="E51" s="782" t="s">
        <v>356</v>
      </c>
      <c r="F51" s="313" t="s">
        <v>349</v>
      </c>
      <c r="G51" s="365"/>
      <c r="H51" s="303" t="s">
        <v>152</v>
      </c>
      <c r="I51" s="618">
        <v>0.115</v>
      </c>
      <c r="J51" s="335" t="s">
        <v>153</v>
      </c>
      <c r="K51" s="336">
        <f t="shared" si="0"/>
        <v>0</v>
      </c>
      <c r="L51" s="253" t="str">
        <f t="shared" si="1"/>
        <v>(ﾓ)</v>
      </c>
      <c r="M51" s="82"/>
      <c r="N51" s="76" t="s">
        <v>387</v>
      </c>
      <c r="O51" s="77"/>
      <c r="P51" s="78"/>
      <c r="Q51" s="579"/>
      <c r="R51" s="579"/>
      <c r="S51" s="79"/>
      <c r="T51" s="774"/>
      <c r="U51" s="774"/>
      <c r="V51" s="80"/>
      <c r="W51" s="584"/>
      <c r="X51" s="74"/>
    </row>
    <row r="52" spans="1:24" ht="14.25" customHeight="1" x14ac:dyDescent="0.2">
      <c r="B52" s="779"/>
      <c r="C52" s="781"/>
      <c r="D52" s="773"/>
      <c r="E52" s="783"/>
      <c r="F52" s="313" t="s">
        <v>351</v>
      </c>
      <c r="G52" s="365"/>
      <c r="H52" s="303" t="s">
        <v>152</v>
      </c>
      <c r="I52" s="618">
        <v>0.115</v>
      </c>
      <c r="J52" s="303" t="s">
        <v>153</v>
      </c>
      <c r="K52" s="336">
        <f t="shared" si="0"/>
        <v>0</v>
      </c>
      <c r="L52" s="253" t="str">
        <f t="shared" si="1"/>
        <v>(ﾔ)</v>
      </c>
      <c r="M52" s="266"/>
      <c r="N52" s="76" t="s">
        <v>388</v>
      </c>
      <c r="O52" s="77"/>
      <c r="P52" s="78"/>
      <c r="Q52" s="579"/>
      <c r="R52" s="579"/>
      <c r="S52" s="79"/>
      <c r="T52" s="579"/>
      <c r="U52" s="579"/>
      <c r="V52" s="80"/>
      <c r="W52" s="584"/>
      <c r="X52" s="74"/>
    </row>
    <row r="53" spans="1:24" ht="14.25" customHeight="1" x14ac:dyDescent="0.2">
      <c r="B53" s="778">
        <v>7</v>
      </c>
      <c r="C53" s="780" t="s">
        <v>173</v>
      </c>
      <c r="D53" s="772" t="s">
        <v>347</v>
      </c>
      <c r="E53" s="784" t="s">
        <v>348</v>
      </c>
      <c r="F53" s="254" t="s">
        <v>349</v>
      </c>
      <c r="G53" s="366"/>
      <c r="H53" s="10" t="s">
        <v>152</v>
      </c>
      <c r="I53" s="371">
        <v>0.23100000000000001</v>
      </c>
      <c r="J53" s="135" t="s">
        <v>153</v>
      </c>
      <c r="K53" s="304">
        <f t="shared" si="0"/>
        <v>0</v>
      </c>
      <c r="L53" s="253" t="str">
        <f t="shared" si="1"/>
        <v>(ﾕ)</v>
      </c>
      <c r="N53" s="76" t="s">
        <v>389</v>
      </c>
      <c r="O53" s="77"/>
      <c r="P53" s="78"/>
      <c r="Q53" s="769"/>
      <c r="R53" s="769"/>
      <c r="S53" s="79"/>
      <c r="T53" s="774"/>
      <c r="U53" s="774"/>
      <c r="V53" s="81"/>
      <c r="W53" s="579"/>
      <c r="X53" s="74"/>
    </row>
    <row r="54" spans="1:24" ht="14.25" customHeight="1" x14ac:dyDescent="0.2">
      <c r="B54" s="779"/>
      <c r="C54" s="781"/>
      <c r="D54" s="772"/>
      <c r="E54" s="783"/>
      <c r="F54" s="313" t="s">
        <v>351</v>
      </c>
      <c r="G54" s="365"/>
      <c r="H54" s="303" t="s">
        <v>152</v>
      </c>
      <c r="I54" s="618">
        <v>0.11600000000000001</v>
      </c>
      <c r="J54" s="303" t="s">
        <v>153</v>
      </c>
      <c r="K54" s="336">
        <f t="shared" si="0"/>
        <v>0</v>
      </c>
      <c r="L54" s="253" t="str">
        <f t="shared" si="1"/>
        <v>(ﾖ)</v>
      </c>
      <c r="N54" s="76" t="s">
        <v>390</v>
      </c>
      <c r="O54" s="77"/>
      <c r="P54" s="78"/>
      <c r="Q54" s="584"/>
      <c r="R54" s="584"/>
      <c r="S54" s="79"/>
      <c r="T54" s="579"/>
      <c r="U54" s="579"/>
      <c r="V54" s="81"/>
      <c r="W54" s="579"/>
      <c r="X54" s="74"/>
    </row>
    <row r="55" spans="1:24" ht="14.25" customHeight="1" x14ac:dyDescent="0.2">
      <c r="B55" s="779"/>
      <c r="C55" s="781"/>
      <c r="D55" s="772"/>
      <c r="E55" s="782" t="s">
        <v>353</v>
      </c>
      <c r="F55" s="313" t="s">
        <v>349</v>
      </c>
      <c r="G55" s="365"/>
      <c r="H55" s="303" t="s">
        <v>152</v>
      </c>
      <c r="I55" s="618">
        <v>0.17399999999999999</v>
      </c>
      <c r="J55" s="335" t="s">
        <v>153</v>
      </c>
      <c r="K55" s="336">
        <f t="shared" si="0"/>
        <v>0</v>
      </c>
      <c r="L55" s="253" t="str">
        <f t="shared" si="1"/>
        <v>(ﾗ)</v>
      </c>
      <c r="N55" s="76" t="s">
        <v>391</v>
      </c>
      <c r="O55" s="77"/>
      <c r="P55" s="78"/>
      <c r="Q55" s="579"/>
      <c r="R55" s="579"/>
      <c r="S55" s="79"/>
      <c r="T55" s="774"/>
      <c r="U55" s="774"/>
      <c r="V55" s="80"/>
      <c r="W55" s="584"/>
      <c r="X55" s="74"/>
    </row>
    <row r="56" spans="1:24" ht="14.25" customHeight="1" x14ac:dyDescent="0.2">
      <c r="B56" s="779"/>
      <c r="C56" s="781"/>
      <c r="D56" s="772"/>
      <c r="E56" s="783"/>
      <c r="F56" s="313" t="s">
        <v>351</v>
      </c>
      <c r="G56" s="365"/>
      <c r="H56" s="303" t="s">
        <v>152</v>
      </c>
      <c r="I56" s="618">
        <v>8.6999999999999994E-2</v>
      </c>
      <c r="J56" s="303" t="s">
        <v>153</v>
      </c>
      <c r="K56" s="336">
        <f t="shared" si="0"/>
        <v>0</v>
      </c>
      <c r="L56" s="253" t="str">
        <f t="shared" si="1"/>
        <v>(ﾘ)</v>
      </c>
      <c r="N56" s="76" t="s">
        <v>392</v>
      </c>
      <c r="O56" s="77"/>
      <c r="P56" s="78"/>
      <c r="Q56" s="579"/>
      <c r="R56" s="579"/>
      <c r="S56" s="79"/>
      <c r="T56" s="579"/>
      <c r="U56" s="579"/>
      <c r="V56" s="80"/>
      <c r="W56" s="584"/>
      <c r="X56" s="74"/>
    </row>
    <row r="57" spans="1:24" ht="14.25" customHeight="1" x14ac:dyDescent="0.2">
      <c r="B57" s="779"/>
      <c r="C57" s="781"/>
      <c r="D57" s="772"/>
      <c r="E57" s="782" t="s">
        <v>356</v>
      </c>
      <c r="F57" s="313" t="s">
        <v>349</v>
      </c>
      <c r="G57" s="365"/>
      <c r="H57" s="303" t="s">
        <v>152</v>
      </c>
      <c r="I57" s="618">
        <v>0.13</v>
      </c>
      <c r="J57" s="335" t="s">
        <v>153</v>
      </c>
      <c r="K57" s="336">
        <f t="shared" si="0"/>
        <v>0</v>
      </c>
      <c r="L57" s="253" t="str">
        <f t="shared" si="1"/>
        <v>(ﾙ)</v>
      </c>
      <c r="N57" s="76" t="s">
        <v>393</v>
      </c>
      <c r="O57" s="77"/>
      <c r="P57" s="78"/>
      <c r="Q57" s="579"/>
      <c r="R57" s="579"/>
      <c r="S57" s="79"/>
      <c r="T57" s="774"/>
      <c r="U57" s="774"/>
      <c r="V57" s="80"/>
      <c r="W57" s="584"/>
      <c r="X57" s="74"/>
    </row>
    <row r="58" spans="1:24" ht="14.25" customHeight="1" x14ac:dyDescent="0.2">
      <c r="B58" s="779"/>
      <c r="C58" s="781"/>
      <c r="D58" s="772"/>
      <c r="E58" s="784"/>
      <c r="F58" s="314" t="s">
        <v>394</v>
      </c>
      <c r="G58" s="365"/>
      <c r="H58" s="303" t="s">
        <v>152</v>
      </c>
      <c r="I58" s="618">
        <v>0.13</v>
      </c>
      <c r="J58" s="335" t="s">
        <v>153</v>
      </c>
      <c r="K58" s="336">
        <f t="shared" si="0"/>
        <v>0</v>
      </c>
      <c r="L58" s="253" t="str">
        <f t="shared" si="1"/>
        <v>(ﾚ)</v>
      </c>
      <c r="N58" s="76" t="s">
        <v>395</v>
      </c>
      <c r="O58" s="77"/>
      <c r="P58" s="78"/>
      <c r="Q58" s="579"/>
      <c r="R58" s="579"/>
      <c r="S58" s="79"/>
      <c r="T58" s="579"/>
      <c r="U58" s="579"/>
      <c r="V58" s="80"/>
      <c r="W58" s="584"/>
      <c r="X58" s="74"/>
    </row>
    <row r="59" spans="1:24" ht="14.25" customHeight="1" x14ac:dyDescent="0.2">
      <c r="B59" s="785"/>
      <c r="C59" s="786"/>
      <c r="D59" s="773"/>
      <c r="E59" s="783"/>
      <c r="F59" s="314" t="s">
        <v>396</v>
      </c>
      <c r="G59" s="365"/>
      <c r="H59" s="303" t="s">
        <v>152</v>
      </c>
      <c r="I59" s="618">
        <v>0.159</v>
      </c>
      <c r="J59" s="303" t="s">
        <v>153</v>
      </c>
      <c r="K59" s="304">
        <f t="shared" si="0"/>
        <v>0</v>
      </c>
      <c r="L59" s="253" t="str">
        <f t="shared" si="1"/>
        <v>(ﾛ)</v>
      </c>
      <c r="N59" s="76" t="s">
        <v>397</v>
      </c>
      <c r="O59" s="77"/>
      <c r="P59" s="78"/>
      <c r="Q59" s="579"/>
      <c r="R59" s="579"/>
      <c r="S59" s="79"/>
      <c r="T59" s="579"/>
      <c r="U59" s="579"/>
      <c r="V59" s="80"/>
      <c r="W59" s="584"/>
      <c r="X59" s="74"/>
    </row>
    <row r="60" spans="1:24" ht="14.25" customHeight="1" x14ac:dyDescent="0.2">
      <c r="B60" s="59"/>
      <c r="C60" s="8"/>
      <c r="D60" s="8"/>
      <c r="E60" s="255"/>
      <c r="F60" s="256"/>
      <c r="G60" s="57"/>
      <c r="H60" s="8"/>
      <c r="I60" s="75"/>
      <c r="J60" s="8"/>
      <c r="K60" s="7"/>
      <c r="L60" s="4"/>
      <c r="N60" s="76"/>
      <c r="O60" s="76"/>
      <c r="P60" s="78"/>
      <c r="Q60" s="579"/>
      <c r="R60" s="579"/>
      <c r="S60" s="79"/>
      <c r="T60" s="579"/>
      <c r="U60" s="579"/>
      <c r="V60" s="80"/>
      <c r="W60" s="584"/>
      <c r="X60" s="74"/>
    </row>
    <row r="61" spans="1:24" ht="14.25" customHeight="1" x14ac:dyDescent="0.2">
      <c r="A61" s="3" t="s">
        <v>13</v>
      </c>
      <c r="B61" s="14" t="s">
        <v>398</v>
      </c>
      <c r="C61" s="367"/>
      <c r="D61" s="367"/>
      <c r="E61" s="368"/>
      <c r="F61" s="369"/>
      <c r="G61" s="370"/>
      <c r="H61" s="367"/>
      <c r="I61" s="371"/>
      <c r="J61" s="367"/>
      <c r="K61" s="372"/>
      <c r="L61" s="4"/>
      <c r="N61" s="76"/>
      <c r="O61" s="76"/>
      <c r="P61" s="78"/>
      <c r="Q61" s="579"/>
      <c r="R61" s="579"/>
      <c r="S61" s="79"/>
      <c r="T61" s="579"/>
      <c r="U61" s="579"/>
      <c r="V61" s="80"/>
      <c r="W61" s="584"/>
      <c r="X61" s="74"/>
    </row>
    <row r="62" spans="1:24" ht="14.25" customHeight="1" x14ac:dyDescent="0.2">
      <c r="B62" s="778">
        <v>8</v>
      </c>
      <c r="C62" s="780" t="s">
        <v>175</v>
      </c>
      <c r="D62" s="772" t="s">
        <v>347</v>
      </c>
      <c r="E62" s="784" t="s">
        <v>348</v>
      </c>
      <c r="F62" s="254" t="s">
        <v>349</v>
      </c>
      <c r="G62" s="366"/>
      <c r="H62" s="10" t="s">
        <v>152</v>
      </c>
      <c r="I62" s="371">
        <v>0.246</v>
      </c>
      <c r="J62" s="135" t="s">
        <v>153</v>
      </c>
      <c r="K62" s="304">
        <f t="shared" si="0"/>
        <v>0</v>
      </c>
      <c r="L62" s="253" t="str">
        <f t="shared" ref="L62:L128" si="2">$N$16&amp;N62&amp;O62&amp;$O$16</f>
        <v>(ﾜ)</v>
      </c>
      <c r="N62" s="76" t="s">
        <v>399</v>
      </c>
      <c r="O62" s="76"/>
      <c r="P62" s="78"/>
      <c r="Q62" s="769"/>
      <c r="R62" s="769"/>
      <c r="S62" s="79"/>
      <c r="T62" s="774"/>
      <c r="U62" s="774"/>
      <c r="V62" s="81"/>
      <c r="W62" s="579"/>
      <c r="X62" s="74"/>
    </row>
    <row r="63" spans="1:24" ht="14.25" customHeight="1" x14ac:dyDescent="0.2">
      <c r="B63" s="779"/>
      <c r="C63" s="781"/>
      <c r="D63" s="772"/>
      <c r="E63" s="783"/>
      <c r="F63" s="313" t="s">
        <v>351</v>
      </c>
      <c r="G63" s="365"/>
      <c r="H63" s="303" t="s">
        <v>152</v>
      </c>
      <c r="I63" s="618">
        <v>0.123</v>
      </c>
      <c r="J63" s="303" t="s">
        <v>153</v>
      </c>
      <c r="K63" s="336">
        <f t="shared" si="0"/>
        <v>0</v>
      </c>
      <c r="L63" s="253" t="str">
        <f t="shared" si="2"/>
        <v>(ｦ)</v>
      </c>
      <c r="N63" s="76" t="s">
        <v>400</v>
      </c>
      <c r="O63" s="76"/>
      <c r="P63" s="78"/>
      <c r="Q63" s="584"/>
      <c r="R63" s="584"/>
      <c r="S63" s="79"/>
      <c r="T63" s="579"/>
      <c r="U63" s="579"/>
      <c r="V63" s="81"/>
      <c r="W63" s="579"/>
      <c r="X63" s="74"/>
    </row>
    <row r="64" spans="1:24" ht="14.25" customHeight="1" x14ac:dyDescent="0.2">
      <c r="B64" s="779"/>
      <c r="C64" s="781"/>
      <c r="D64" s="772"/>
      <c r="E64" s="782" t="s">
        <v>353</v>
      </c>
      <c r="F64" s="313" t="s">
        <v>349</v>
      </c>
      <c r="G64" s="365"/>
      <c r="H64" s="303" t="s">
        <v>152</v>
      </c>
      <c r="I64" s="618">
        <v>0.185</v>
      </c>
      <c r="J64" s="335" t="s">
        <v>153</v>
      </c>
      <c r="K64" s="336">
        <f t="shared" si="0"/>
        <v>0</v>
      </c>
      <c r="L64" s="253" t="str">
        <f t="shared" si="2"/>
        <v>(ﾝ)</v>
      </c>
      <c r="N64" s="76" t="s">
        <v>401</v>
      </c>
      <c r="O64" s="76"/>
      <c r="P64" s="78"/>
      <c r="Q64" s="579"/>
      <c r="R64" s="579"/>
      <c r="S64" s="79"/>
      <c r="T64" s="774"/>
      <c r="U64" s="774"/>
      <c r="V64" s="80"/>
      <c r="W64" s="584"/>
      <c r="X64" s="74"/>
    </row>
    <row r="65" spans="2:24" ht="14" x14ac:dyDescent="0.2">
      <c r="B65" s="779"/>
      <c r="C65" s="781"/>
      <c r="D65" s="772"/>
      <c r="E65" s="783"/>
      <c r="F65" s="313" t="s">
        <v>351</v>
      </c>
      <c r="G65" s="365"/>
      <c r="H65" s="303" t="s">
        <v>152</v>
      </c>
      <c r="I65" s="618">
        <v>9.1999999999999998E-2</v>
      </c>
      <c r="J65" s="303" t="s">
        <v>153</v>
      </c>
      <c r="K65" s="336">
        <f t="shared" si="0"/>
        <v>0</v>
      </c>
      <c r="L65" s="253" t="str">
        <f t="shared" si="2"/>
        <v>(ｱｱ)</v>
      </c>
      <c r="N65" s="76" t="s">
        <v>402</v>
      </c>
      <c r="O65" s="76" t="s">
        <v>402</v>
      </c>
      <c r="P65" s="78"/>
      <c r="Q65" s="579"/>
      <c r="R65" s="579"/>
      <c r="S65" s="79"/>
      <c r="T65" s="579"/>
      <c r="U65" s="579"/>
      <c r="V65" s="80"/>
      <c r="W65" s="584"/>
      <c r="X65" s="74"/>
    </row>
    <row r="66" spans="2:24" ht="14.65" customHeight="1" x14ac:dyDescent="0.2">
      <c r="B66" s="779"/>
      <c r="C66" s="781"/>
      <c r="D66" s="772"/>
      <c r="E66" s="782" t="s">
        <v>356</v>
      </c>
      <c r="F66" s="313" t="s">
        <v>349</v>
      </c>
      <c r="G66" s="365"/>
      <c r="H66" s="303" t="s">
        <v>152</v>
      </c>
      <c r="I66" s="618">
        <v>0.13900000000000001</v>
      </c>
      <c r="J66" s="335" t="s">
        <v>153</v>
      </c>
      <c r="K66" s="336">
        <f t="shared" si="0"/>
        <v>0</v>
      </c>
      <c r="L66" s="253" t="str">
        <f t="shared" si="2"/>
        <v>(ｱｲ)</v>
      </c>
      <c r="N66" s="76" t="s">
        <v>402</v>
      </c>
      <c r="O66" s="76" t="s">
        <v>403</v>
      </c>
      <c r="P66" s="78"/>
      <c r="Q66" s="579"/>
      <c r="R66" s="579"/>
      <c r="S66" s="79"/>
      <c r="T66" s="774"/>
      <c r="U66" s="774"/>
      <c r="V66" s="80"/>
      <c r="W66" s="584"/>
      <c r="X66" s="74"/>
    </row>
    <row r="67" spans="2:24" ht="14.25" customHeight="1" x14ac:dyDescent="0.2">
      <c r="B67" s="779"/>
      <c r="C67" s="781"/>
      <c r="D67" s="772"/>
      <c r="E67" s="784"/>
      <c r="F67" s="314" t="s">
        <v>394</v>
      </c>
      <c r="G67" s="365"/>
      <c r="H67" s="303" t="s">
        <v>152</v>
      </c>
      <c r="I67" s="618">
        <v>0.13900000000000001</v>
      </c>
      <c r="J67" s="335" t="s">
        <v>153</v>
      </c>
      <c r="K67" s="336">
        <f t="shared" si="0"/>
        <v>0</v>
      </c>
      <c r="L67" s="253" t="str">
        <f t="shared" si="2"/>
        <v>(ｱｳ)</v>
      </c>
      <c r="N67" s="76" t="s">
        <v>402</v>
      </c>
      <c r="O67" s="76" t="s">
        <v>404</v>
      </c>
      <c r="P67" s="78"/>
      <c r="Q67" s="579"/>
      <c r="R67" s="579"/>
      <c r="S67" s="79"/>
      <c r="T67" s="579"/>
      <c r="U67" s="579"/>
      <c r="V67" s="80"/>
      <c r="W67" s="584"/>
      <c r="X67" s="74"/>
    </row>
    <row r="68" spans="2:24" ht="14.25" customHeight="1" x14ac:dyDescent="0.2">
      <c r="B68" s="779"/>
      <c r="C68" s="786"/>
      <c r="D68" s="773"/>
      <c r="E68" s="783"/>
      <c r="F68" s="314" t="s">
        <v>396</v>
      </c>
      <c r="G68" s="365"/>
      <c r="H68" s="303" t="s">
        <v>152</v>
      </c>
      <c r="I68" s="618">
        <v>0.16900000000000001</v>
      </c>
      <c r="J68" s="303" t="s">
        <v>153</v>
      </c>
      <c r="K68" s="336">
        <f t="shared" si="0"/>
        <v>0</v>
      </c>
      <c r="L68" s="253" t="str">
        <f t="shared" si="2"/>
        <v>(ｱｴ)</v>
      </c>
      <c r="N68" s="76" t="s">
        <v>402</v>
      </c>
      <c r="O68" s="76" t="s">
        <v>405</v>
      </c>
      <c r="P68" s="78"/>
      <c r="Q68" s="579"/>
      <c r="R68" s="579"/>
      <c r="S68" s="79"/>
      <c r="T68" s="579"/>
      <c r="U68" s="579"/>
      <c r="V68" s="80"/>
      <c r="W68" s="584"/>
      <c r="X68" s="74"/>
    </row>
    <row r="69" spans="2:24" ht="14.25" customHeight="1" x14ac:dyDescent="0.2">
      <c r="B69" s="778">
        <v>9</v>
      </c>
      <c r="C69" s="780" t="s">
        <v>196</v>
      </c>
      <c r="D69" s="772" t="s">
        <v>347</v>
      </c>
      <c r="E69" s="782" t="s">
        <v>348</v>
      </c>
      <c r="F69" s="254" t="s">
        <v>349</v>
      </c>
      <c r="G69" s="366"/>
      <c r="H69" s="10" t="s">
        <v>152</v>
      </c>
      <c r="I69" s="371">
        <v>0.28899999999999998</v>
      </c>
      <c r="J69" s="135" t="s">
        <v>153</v>
      </c>
      <c r="K69" s="304">
        <f t="shared" si="0"/>
        <v>0</v>
      </c>
      <c r="L69" s="253" t="str">
        <f t="shared" si="2"/>
        <v>(ｱｵ)</v>
      </c>
      <c r="N69" s="76" t="s">
        <v>402</v>
      </c>
      <c r="O69" s="76" t="s">
        <v>357</v>
      </c>
      <c r="P69" s="78"/>
      <c r="Q69" s="769"/>
      <c r="R69" s="769"/>
      <c r="S69" s="79"/>
      <c r="T69" s="774"/>
      <c r="U69" s="774"/>
      <c r="V69" s="81"/>
      <c r="W69" s="579"/>
      <c r="X69" s="74"/>
    </row>
    <row r="70" spans="2:24" ht="14.25" customHeight="1" x14ac:dyDescent="0.2">
      <c r="B70" s="779"/>
      <c r="C70" s="781"/>
      <c r="D70" s="772"/>
      <c r="E70" s="783"/>
      <c r="F70" s="313" t="s">
        <v>351</v>
      </c>
      <c r="G70" s="365"/>
      <c r="H70" s="303" t="s">
        <v>152</v>
      </c>
      <c r="I70" s="618">
        <v>0.14399999999999999</v>
      </c>
      <c r="J70" s="303" t="s">
        <v>153</v>
      </c>
      <c r="K70" s="336">
        <f>ROUND(G70*I70,0)</f>
        <v>0</v>
      </c>
      <c r="L70" s="253" t="str">
        <f t="shared" si="2"/>
        <v>(ｱｶ)</v>
      </c>
      <c r="N70" s="76" t="s">
        <v>402</v>
      </c>
      <c r="O70" s="76" t="s">
        <v>358</v>
      </c>
      <c r="P70" s="78"/>
      <c r="Q70" s="584"/>
      <c r="R70" s="584"/>
      <c r="S70" s="79"/>
      <c r="T70" s="579"/>
      <c r="U70" s="579"/>
      <c r="V70" s="81"/>
      <c r="W70" s="579"/>
      <c r="X70" s="74"/>
    </row>
    <row r="71" spans="2:24" ht="14.25" customHeight="1" x14ac:dyDescent="0.2">
      <c r="B71" s="779"/>
      <c r="C71" s="781"/>
      <c r="D71" s="772"/>
      <c r="E71" s="782" t="s">
        <v>353</v>
      </c>
      <c r="F71" s="313" t="s">
        <v>349</v>
      </c>
      <c r="G71" s="365"/>
      <c r="H71" s="303" t="s">
        <v>152</v>
      </c>
      <c r="I71" s="618">
        <v>0.217</v>
      </c>
      <c r="J71" s="335" t="s">
        <v>153</v>
      </c>
      <c r="K71" s="336">
        <f t="shared" ref="K71:K76" si="3">ROUND(G71*I71,0)</f>
        <v>0</v>
      </c>
      <c r="L71" s="253" t="str">
        <f t="shared" si="2"/>
        <v>(ｱｷ)</v>
      </c>
      <c r="N71" s="76" t="s">
        <v>402</v>
      </c>
      <c r="O71" s="76" t="s">
        <v>359</v>
      </c>
      <c r="P71" s="78"/>
      <c r="Q71" s="579"/>
      <c r="R71" s="579"/>
      <c r="S71" s="79"/>
      <c r="T71" s="774"/>
      <c r="U71" s="774"/>
      <c r="V71" s="80"/>
      <c r="W71" s="584"/>
      <c r="X71" s="74"/>
    </row>
    <row r="72" spans="2:24" ht="14.25" customHeight="1" x14ac:dyDescent="0.2">
      <c r="B72" s="779"/>
      <c r="C72" s="781"/>
      <c r="D72" s="772"/>
      <c r="E72" s="783"/>
      <c r="F72" s="313" t="s">
        <v>351</v>
      </c>
      <c r="G72" s="365"/>
      <c r="H72" s="303" t="s">
        <v>152</v>
      </c>
      <c r="I72" s="618">
        <v>0.108</v>
      </c>
      <c r="J72" s="303" t="s">
        <v>153</v>
      </c>
      <c r="K72" s="336">
        <f t="shared" si="3"/>
        <v>0</v>
      </c>
      <c r="L72" s="253" t="str">
        <f t="shared" si="2"/>
        <v>(ｱｸ)</v>
      </c>
      <c r="N72" s="76" t="s">
        <v>402</v>
      </c>
      <c r="O72" s="76" t="s">
        <v>360</v>
      </c>
      <c r="P72" s="78"/>
      <c r="Q72" s="579"/>
      <c r="R72" s="579"/>
      <c r="S72" s="79"/>
      <c r="T72" s="579"/>
      <c r="U72" s="579"/>
      <c r="V72" s="80"/>
      <c r="W72" s="584"/>
      <c r="X72" s="74"/>
    </row>
    <row r="73" spans="2:24" ht="14.25" customHeight="1" x14ac:dyDescent="0.2">
      <c r="B73" s="779"/>
      <c r="C73" s="781"/>
      <c r="D73" s="772"/>
      <c r="E73" s="782" t="s">
        <v>356</v>
      </c>
      <c r="F73" s="313" t="s">
        <v>349</v>
      </c>
      <c r="G73" s="365"/>
      <c r="H73" s="303" t="s">
        <v>152</v>
      </c>
      <c r="I73" s="618">
        <v>0.16200000000000001</v>
      </c>
      <c r="J73" s="335" t="s">
        <v>153</v>
      </c>
      <c r="K73" s="336">
        <f t="shared" si="3"/>
        <v>0</v>
      </c>
      <c r="L73" s="253" t="str">
        <f t="shared" si="2"/>
        <v>(ｱｹ)</v>
      </c>
      <c r="N73" s="76" t="s">
        <v>402</v>
      </c>
      <c r="O73" s="76" t="s">
        <v>361</v>
      </c>
      <c r="P73" s="78"/>
      <c r="Q73" s="579"/>
      <c r="R73" s="579"/>
      <c r="S73" s="79"/>
      <c r="T73" s="774"/>
      <c r="U73" s="774"/>
      <c r="V73" s="80"/>
      <c r="W73" s="584"/>
      <c r="X73" s="74"/>
    </row>
    <row r="74" spans="2:24" ht="14.25" customHeight="1" x14ac:dyDescent="0.2">
      <c r="B74" s="779"/>
      <c r="C74" s="781"/>
      <c r="D74" s="772"/>
      <c r="E74" s="784"/>
      <c r="F74" s="314" t="s">
        <v>394</v>
      </c>
      <c r="G74" s="365"/>
      <c r="H74" s="303" t="s">
        <v>152</v>
      </c>
      <c r="I74" s="618">
        <v>0.16200000000000001</v>
      </c>
      <c r="J74" s="335" t="s">
        <v>153</v>
      </c>
      <c r="K74" s="336">
        <f t="shared" si="3"/>
        <v>0</v>
      </c>
      <c r="L74" s="253" t="str">
        <f t="shared" si="2"/>
        <v>(ｱｺ)</v>
      </c>
      <c r="N74" s="76" t="s">
        <v>402</v>
      </c>
      <c r="O74" s="76" t="s">
        <v>362</v>
      </c>
      <c r="P74" s="78"/>
      <c r="Q74" s="579"/>
      <c r="R74" s="579"/>
      <c r="S74" s="79"/>
      <c r="T74" s="579"/>
      <c r="U74" s="579"/>
      <c r="V74" s="80"/>
      <c r="W74" s="584"/>
      <c r="X74" s="74"/>
    </row>
    <row r="75" spans="2:24" ht="14.25" customHeight="1" x14ac:dyDescent="0.2">
      <c r="B75" s="779"/>
      <c r="C75" s="786"/>
      <c r="D75" s="773"/>
      <c r="E75" s="783"/>
      <c r="F75" s="314" t="s">
        <v>396</v>
      </c>
      <c r="G75" s="365"/>
      <c r="H75" s="303" t="s">
        <v>152</v>
      </c>
      <c r="I75" s="618">
        <v>0.19900000000000001</v>
      </c>
      <c r="J75" s="303" t="s">
        <v>153</v>
      </c>
      <c r="K75" s="336">
        <f t="shared" si="3"/>
        <v>0</v>
      </c>
      <c r="L75" s="253" t="str">
        <f t="shared" si="2"/>
        <v>(ｱｻ)</v>
      </c>
      <c r="N75" s="76" t="s">
        <v>402</v>
      </c>
      <c r="O75" s="76" t="s">
        <v>363</v>
      </c>
      <c r="P75" s="78"/>
      <c r="Q75" s="579"/>
      <c r="R75" s="579"/>
      <c r="S75" s="79"/>
      <c r="T75" s="579"/>
      <c r="U75" s="579"/>
      <c r="V75" s="80"/>
      <c r="W75" s="584"/>
      <c r="X75" s="74"/>
    </row>
    <row r="76" spans="2:24" ht="14.25" customHeight="1" x14ac:dyDescent="0.2">
      <c r="B76" s="778">
        <v>10</v>
      </c>
      <c r="C76" s="780" t="s">
        <v>197</v>
      </c>
      <c r="D76" s="772" t="s">
        <v>347</v>
      </c>
      <c r="E76" s="782" t="s">
        <v>348</v>
      </c>
      <c r="F76" s="254" t="s">
        <v>349</v>
      </c>
      <c r="G76" s="366"/>
      <c r="H76" s="10" t="s">
        <v>152</v>
      </c>
      <c r="I76" s="371">
        <v>0.27500000000000002</v>
      </c>
      <c r="J76" s="135" t="s">
        <v>153</v>
      </c>
      <c r="K76" s="304">
        <f t="shared" si="3"/>
        <v>0</v>
      </c>
      <c r="L76" s="253" t="str">
        <f t="shared" si="2"/>
        <v>(ｱｼ)</v>
      </c>
      <c r="N76" s="76" t="s">
        <v>402</v>
      </c>
      <c r="O76" s="76" t="s">
        <v>364</v>
      </c>
      <c r="P76" s="78"/>
      <c r="Q76" s="769"/>
      <c r="R76" s="769"/>
      <c r="S76" s="79"/>
      <c r="T76" s="774"/>
      <c r="U76" s="774"/>
      <c r="V76" s="81"/>
      <c r="W76" s="579"/>
      <c r="X76" s="74"/>
    </row>
    <row r="77" spans="2:24" ht="14.25" customHeight="1" x14ac:dyDescent="0.2">
      <c r="B77" s="779"/>
      <c r="C77" s="781"/>
      <c r="D77" s="772"/>
      <c r="E77" s="783"/>
      <c r="F77" s="313" t="s">
        <v>351</v>
      </c>
      <c r="G77" s="365"/>
      <c r="H77" s="303" t="s">
        <v>152</v>
      </c>
      <c r="I77" s="618">
        <v>0.13800000000000001</v>
      </c>
      <c r="J77" s="303" t="s">
        <v>153</v>
      </c>
      <c r="K77" s="336">
        <f>ROUND(G77*I77,0)</f>
        <v>0</v>
      </c>
      <c r="L77" s="253" t="str">
        <f t="shared" si="2"/>
        <v>(ｱｽ)</v>
      </c>
      <c r="N77" s="76" t="s">
        <v>402</v>
      </c>
      <c r="O77" s="76" t="s">
        <v>365</v>
      </c>
      <c r="P77" s="78"/>
      <c r="Q77" s="584"/>
      <c r="R77" s="584"/>
      <c r="S77" s="79"/>
      <c r="T77" s="579"/>
      <c r="U77" s="579"/>
      <c r="V77" s="81"/>
      <c r="W77" s="579"/>
      <c r="X77" s="74"/>
    </row>
    <row r="78" spans="2:24" ht="14.25" customHeight="1" x14ac:dyDescent="0.2">
      <c r="B78" s="779"/>
      <c r="C78" s="781"/>
      <c r="D78" s="772"/>
      <c r="E78" s="782" t="s">
        <v>353</v>
      </c>
      <c r="F78" s="313" t="s">
        <v>349</v>
      </c>
      <c r="G78" s="365"/>
      <c r="H78" s="303" t="s">
        <v>152</v>
      </c>
      <c r="I78" s="618">
        <v>0.20699999999999999</v>
      </c>
      <c r="J78" s="335" t="s">
        <v>153</v>
      </c>
      <c r="K78" s="336">
        <f t="shared" ref="K78:K94" si="4">ROUND(G78*I78,0)</f>
        <v>0</v>
      </c>
      <c r="L78" s="253" t="str">
        <f t="shared" si="2"/>
        <v>(ｱｾ)</v>
      </c>
      <c r="N78" s="76" t="s">
        <v>402</v>
      </c>
      <c r="O78" s="76" t="s">
        <v>366</v>
      </c>
      <c r="P78" s="78"/>
      <c r="Q78" s="579"/>
      <c r="R78" s="579"/>
      <c r="S78" s="79"/>
      <c r="T78" s="774"/>
      <c r="U78" s="774"/>
      <c r="V78" s="80"/>
      <c r="W78" s="584"/>
      <c r="X78" s="74"/>
    </row>
    <row r="79" spans="2:24" ht="14.25" customHeight="1" x14ac:dyDescent="0.2">
      <c r="B79" s="779"/>
      <c r="C79" s="781"/>
      <c r="D79" s="772"/>
      <c r="E79" s="783"/>
      <c r="F79" s="313" t="s">
        <v>351</v>
      </c>
      <c r="G79" s="365"/>
      <c r="H79" s="303" t="s">
        <v>152</v>
      </c>
      <c r="I79" s="618">
        <v>0.10299999999999999</v>
      </c>
      <c r="J79" s="303" t="s">
        <v>153</v>
      </c>
      <c r="K79" s="336">
        <f t="shared" si="4"/>
        <v>0</v>
      </c>
      <c r="L79" s="253" t="str">
        <f t="shared" si="2"/>
        <v>(ｱｿ)</v>
      </c>
      <c r="N79" s="76" t="s">
        <v>402</v>
      </c>
      <c r="O79" s="76" t="s">
        <v>367</v>
      </c>
      <c r="P79" s="78"/>
      <c r="Q79" s="579"/>
      <c r="R79" s="579"/>
      <c r="S79" s="79"/>
      <c r="T79" s="579"/>
      <c r="U79" s="579"/>
      <c r="V79" s="80"/>
      <c r="W79" s="584"/>
      <c r="X79" s="74"/>
    </row>
    <row r="80" spans="2:24" ht="14.25" customHeight="1" x14ac:dyDescent="0.2">
      <c r="B80" s="779"/>
      <c r="C80" s="781"/>
      <c r="D80" s="772"/>
      <c r="E80" s="782" t="s">
        <v>356</v>
      </c>
      <c r="F80" s="313" t="s">
        <v>349</v>
      </c>
      <c r="G80" s="365"/>
      <c r="H80" s="303" t="s">
        <v>152</v>
      </c>
      <c r="I80" s="618">
        <v>0.155</v>
      </c>
      <c r="J80" s="335" t="s">
        <v>153</v>
      </c>
      <c r="K80" s="336">
        <f t="shared" si="4"/>
        <v>0</v>
      </c>
      <c r="L80" s="253" t="str">
        <f t="shared" si="2"/>
        <v>(ｱﾀ)</v>
      </c>
      <c r="N80" s="76" t="s">
        <v>402</v>
      </c>
      <c r="O80" s="76" t="s">
        <v>368</v>
      </c>
      <c r="P80" s="78"/>
      <c r="Q80" s="579"/>
      <c r="R80" s="579"/>
      <c r="S80" s="79"/>
      <c r="T80" s="774"/>
      <c r="U80" s="774"/>
      <c r="V80" s="80"/>
      <c r="W80" s="584"/>
      <c r="X80" s="74"/>
    </row>
    <row r="81" spans="2:24" ht="14.25" customHeight="1" x14ac:dyDescent="0.2">
      <c r="B81" s="779"/>
      <c r="C81" s="781"/>
      <c r="D81" s="772"/>
      <c r="E81" s="784"/>
      <c r="F81" s="314" t="s">
        <v>394</v>
      </c>
      <c r="G81" s="365"/>
      <c r="H81" s="303" t="s">
        <v>152</v>
      </c>
      <c r="I81" s="618">
        <v>0.155</v>
      </c>
      <c r="J81" s="335" t="s">
        <v>153</v>
      </c>
      <c r="K81" s="336">
        <f t="shared" si="4"/>
        <v>0</v>
      </c>
      <c r="L81" s="253" t="str">
        <f t="shared" si="2"/>
        <v>(ｱﾁ)</v>
      </c>
      <c r="N81" s="76" t="s">
        <v>402</v>
      </c>
      <c r="O81" s="76" t="s">
        <v>369</v>
      </c>
      <c r="P81" s="78"/>
      <c r="Q81" s="579"/>
      <c r="R81" s="579"/>
      <c r="S81" s="79"/>
      <c r="T81" s="579"/>
      <c r="U81" s="579"/>
      <c r="V81" s="80"/>
      <c r="W81" s="584"/>
      <c r="X81" s="74"/>
    </row>
    <row r="82" spans="2:24" ht="14.25" customHeight="1" x14ac:dyDescent="0.2">
      <c r="B82" s="785"/>
      <c r="C82" s="786"/>
      <c r="D82" s="773"/>
      <c r="E82" s="783"/>
      <c r="F82" s="314" t="s">
        <v>396</v>
      </c>
      <c r="G82" s="365"/>
      <c r="H82" s="303" t="s">
        <v>152</v>
      </c>
      <c r="I82" s="618">
        <v>0.189</v>
      </c>
      <c r="J82" s="303" t="s">
        <v>153</v>
      </c>
      <c r="K82" s="336">
        <f t="shared" si="4"/>
        <v>0</v>
      </c>
      <c r="L82" s="253" t="str">
        <f t="shared" si="2"/>
        <v>(ｱﾂ)</v>
      </c>
      <c r="N82" s="76" t="s">
        <v>402</v>
      </c>
      <c r="O82" s="76" t="s">
        <v>370</v>
      </c>
      <c r="P82" s="78"/>
      <c r="Q82" s="579"/>
      <c r="R82" s="579"/>
      <c r="S82" s="79"/>
      <c r="T82" s="579"/>
      <c r="U82" s="579"/>
      <c r="V82" s="80"/>
      <c r="W82" s="584"/>
      <c r="X82" s="74"/>
    </row>
    <row r="83" spans="2:24" ht="14.25" customHeight="1" x14ac:dyDescent="0.2">
      <c r="B83" s="778">
        <v>11</v>
      </c>
      <c r="C83" s="787" t="s">
        <v>406</v>
      </c>
      <c r="D83" s="772" t="s">
        <v>407</v>
      </c>
      <c r="E83" s="782" t="s">
        <v>356</v>
      </c>
      <c r="F83" s="313" t="s">
        <v>349</v>
      </c>
      <c r="G83" s="365"/>
      <c r="H83" s="303" t="s">
        <v>152</v>
      </c>
      <c r="I83" s="618">
        <v>0.16500000000000001</v>
      </c>
      <c r="J83" s="335" t="s">
        <v>153</v>
      </c>
      <c r="K83" s="336">
        <f t="shared" si="4"/>
        <v>0</v>
      </c>
      <c r="L83" s="253" t="str">
        <f t="shared" si="2"/>
        <v>(ｱﾃ)</v>
      </c>
      <c r="N83" s="76" t="s">
        <v>402</v>
      </c>
      <c r="O83" s="76" t="s">
        <v>408</v>
      </c>
      <c r="P83" s="78"/>
      <c r="Q83" s="579"/>
      <c r="R83" s="579"/>
      <c r="S83" s="79"/>
      <c r="T83" s="774"/>
      <c r="U83" s="774"/>
      <c r="V83" s="80"/>
      <c r="W83" s="584"/>
      <c r="X83" s="74"/>
    </row>
    <row r="84" spans="2:24" ht="14.25" customHeight="1" x14ac:dyDescent="0.2">
      <c r="B84" s="779"/>
      <c r="C84" s="781"/>
      <c r="D84" s="772"/>
      <c r="E84" s="784"/>
      <c r="F84" s="314" t="s">
        <v>394</v>
      </c>
      <c r="G84" s="365"/>
      <c r="H84" s="303" t="s">
        <v>152</v>
      </c>
      <c r="I84" s="618">
        <v>0.16500000000000001</v>
      </c>
      <c r="J84" s="335" t="s">
        <v>153</v>
      </c>
      <c r="K84" s="336">
        <f t="shared" si="4"/>
        <v>0</v>
      </c>
      <c r="L84" s="253" t="str">
        <f t="shared" si="2"/>
        <v>(ｱﾄ)</v>
      </c>
      <c r="N84" s="76" t="s">
        <v>402</v>
      </c>
      <c r="O84" s="76" t="s">
        <v>409</v>
      </c>
      <c r="P84" s="78"/>
      <c r="Q84" s="579"/>
      <c r="R84" s="579"/>
      <c r="S84" s="79"/>
      <c r="T84" s="579"/>
      <c r="U84" s="579"/>
      <c r="V84" s="80"/>
      <c r="W84" s="584"/>
      <c r="X84" s="74"/>
    </row>
    <row r="85" spans="2:24" ht="14.25" customHeight="1" x14ac:dyDescent="0.2">
      <c r="B85" s="785"/>
      <c r="C85" s="786"/>
      <c r="D85" s="773"/>
      <c r="E85" s="783"/>
      <c r="F85" s="314" t="s">
        <v>396</v>
      </c>
      <c r="G85" s="365"/>
      <c r="H85" s="303" t="s">
        <v>152</v>
      </c>
      <c r="I85" s="618">
        <v>0.20100000000000001</v>
      </c>
      <c r="J85" s="303" t="s">
        <v>153</v>
      </c>
      <c r="K85" s="336">
        <f t="shared" si="4"/>
        <v>0</v>
      </c>
      <c r="L85" s="253" t="str">
        <f t="shared" si="2"/>
        <v>(ｱﾅ)</v>
      </c>
      <c r="N85" s="76" t="s">
        <v>402</v>
      </c>
      <c r="O85" s="76" t="s">
        <v>410</v>
      </c>
      <c r="P85" s="78"/>
      <c r="Q85" s="579"/>
      <c r="R85" s="579"/>
      <c r="S85" s="79"/>
      <c r="T85" s="579"/>
      <c r="U85" s="579"/>
      <c r="V85" s="80"/>
      <c r="W85" s="584"/>
      <c r="X85" s="74"/>
    </row>
    <row r="86" spans="2:24" ht="14.25" customHeight="1" x14ac:dyDescent="0.2">
      <c r="B86" s="779">
        <v>12</v>
      </c>
      <c r="C86" s="781" t="s">
        <v>411</v>
      </c>
      <c r="D86" s="772" t="s">
        <v>407</v>
      </c>
      <c r="E86" s="782" t="s">
        <v>356</v>
      </c>
      <c r="F86" s="313" t="s">
        <v>349</v>
      </c>
      <c r="G86" s="365"/>
      <c r="H86" s="303" t="s">
        <v>152</v>
      </c>
      <c r="I86" s="618">
        <v>0.17199999999999999</v>
      </c>
      <c r="J86" s="335" t="s">
        <v>153</v>
      </c>
      <c r="K86" s="336">
        <f t="shared" si="4"/>
        <v>0</v>
      </c>
      <c r="L86" s="253" t="str">
        <f t="shared" si="2"/>
        <v>(ｱﾉ)</v>
      </c>
      <c r="N86" s="76" t="s">
        <v>402</v>
      </c>
      <c r="O86" s="76" t="s">
        <v>412</v>
      </c>
      <c r="P86" s="78"/>
      <c r="Q86" s="579"/>
      <c r="R86" s="579"/>
      <c r="S86" s="79"/>
      <c r="T86" s="774"/>
      <c r="U86" s="774"/>
      <c r="V86" s="80"/>
      <c r="W86" s="584"/>
      <c r="X86" s="74"/>
    </row>
    <row r="87" spans="2:24" ht="14.25" customHeight="1" x14ac:dyDescent="0.2">
      <c r="B87" s="779"/>
      <c r="C87" s="781"/>
      <c r="D87" s="772"/>
      <c r="E87" s="784"/>
      <c r="F87" s="314" t="s">
        <v>394</v>
      </c>
      <c r="G87" s="365"/>
      <c r="H87" s="303" t="s">
        <v>152</v>
      </c>
      <c r="I87" s="618">
        <v>0.17199999999999999</v>
      </c>
      <c r="J87" s="335" t="s">
        <v>153</v>
      </c>
      <c r="K87" s="336">
        <f t="shared" si="4"/>
        <v>0</v>
      </c>
      <c r="L87" s="253" t="str">
        <f t="shared" si="2"/>
        <v>(ｱﾊ)</v>
      </c>
      <c r="N87" s="76" t="s">
        <v>402</v>
      </c>
      <c r="O87" s="76" t="s">
        <v>413</v>
      </c>
      <c r="P87" s="78"/>
      <c r="Q87" s="579"/>
      <c r="R87" s="579"/>
      <c r="S87" s="79"/>
      <c r="T87" s="579"/>
      <c r="U87" s="579"/>
      <c r="V87" s="80"/>
      <c r="W87" s="584"/>
      <c r="X87" s="74"/>
    </row>
    <row r="88" spans="2:24" ht="14.25" customHeight="1" x14ac:dyDescent="0.2">
      <c r="B88" s="779"/>
      <c r="C88" s="781"/>
      <c r="D88" s="773"/>
      <c r="E88" s="783"/>
      <c r="F88" s="314" t="s">
        <v>396</v>
      </c>
      <c r="G88" s="365"/>
      <c r="H88" s="303" t="s">
        <v>152</v>
      </c>
      <c r="I88" s="618">
        <v>0.21099999999999999</v>
      </c>
      <c r="J88" s="303" t="s">
        <v>153</v>
      </c>
      <c r="K88" s="336">
        <f t="shared" si="4"/>
        <v>0</v>
      </c>
      <c r="L88" s="253" t="str">
        <f t="shared" si="2"/>
        <v>(ｱﾋ)</v>
      </c>
      <c r="N88" s="76" t="s">
        <v>402</v>
      </c>
      <c r="O88" s="76" t="s">
        <v>414</v>
      </c>
      <c r="P88" s="78"/>
      <c r="Q88" s="579"/>
      <c r="R88" s="579"/>
      <c r="S88" s="79"/>
      <c r="T88" s="579"/>
      <c r="U88" s="579"/>
      <c r="V88" s="80"/>
      <c r="W88" s="584"/>
      <c r="X88" s="74"/>
    </row>
    <row r="89" spans="2:24" ht="14.25" customHeight="1" x14ac:dyDescent="0.2">
      <c r="B89" s="778">
        <v>13</v>
      </c>
      <c r="C89" s="787" t="s">
        <v>415</v>
      </c>
      <c r="D89" s="787" t="s">
        <v>407</v>
      </c>
      <c r="E89" s="782" t="s">
        <v>356</v>
      </c>
      <c r="F89" s="313" t="s">
        <v>349</v>
      </c>
      <c r="G89" s="365"/>
      <c r="H89" s="303" t="s">
        <v>152</v>
      </c>
      <c r="I89" s="618">
        <v>0.2</v>
      </c>
      <c r="J89" s="335" t="s">
        <v>153</v>
      </c>
      <c r="K89" s="336">
        <f t="shared" si="4"/>
        <v>0</v>
      </c>
      <c r="L89" s="253" t="str">
        <f t="shared" si="2"/>
        <v>(ｱﾏ)</v>
      </c>
      <c r="N89" s="76" t="s">
        <v>402</v>
      </c>
      <c r="O89" s="76" t="s">
        <v>416</v>
      </c>
      <c r="P89" s="78"/>
      <c r="Q89" s="579"/>
      <c r="R89" s="579"/>
      <c r="S89" s="79"/>
      <c r="T89" s="774"/>
      <c r="U89" s="774"/>
      <c r="V89" s="80"/>
      <c r="W89" s="584"/>
      <c r="X89" s="74"/>
    </row>
    <row r="90" spans="2:24" ht="14.25" customHeight="1" x14ac:dyDescent="0.2">
      <c r="B90" s="779"/>
      <c r="C90" s="781"/>
      <c r="D90" s="781"/>
      <c r="E90" s="784"/>
      <c r="F90" s="314" t="s">
        <v>394</v>
      </c>
      <c r="G90" s="365"/>
      <c r="H90" s="303" t="s">
        <v>152</v>
      </c>
      <c r="I90" s="618">
        <v>0.18</v>
      </c>
      <c r="J90" s="335" t="s">
        <v>153</v>
      </c>
      <c r="K90" s="336">
        <f t="shared" si="4"/>
        <v>0</v>
      </c>
      <c r="L90" s="253" t="str">
        <f t="shared" si="2"/>
        <v>(ｱﾐ)</v>
      </c>
      <c r="N90" s="76" t="s">
        <v>402</v>
      </c>
      <c r="O90" s="76" t="s">
        <v>417</v>
      </c>
      <c r="P90" s="78"/>
      <c r="Q90" s="579"/>
      <c r="R90" s="579"/>
      <c r="S90" s="79"/>
      <c r="T90" s="579"/>
      <c r="U90" s="579"/>
      <c r="V90" s="80"/>
      <c r="W90" s="584"/>
      <c r="X90" s="74"/>
    </row>
    <row r="91" spans="2:24" ht="14.25" customHeight="1" x14ac:dyDescent="0.2">
      <c r="B91" s="779"/>
      <c r="C91" s="781"/>
      <c r="D91" s="781"/>
      <c r="E91" s="783"/>
      <c r="F91" s="314" t="s">
        <v>396</v>
      </c>
      <c r="G91" s="365"/>
      <c r="H91" s="303" t="s">
        <v>152</v>
      </c>
      <c r="I91" s="618">
        <v>0.2</v>
      </c>
      <c r="J91" s="303" t="s">
        <v>153</v>
      </c>
      <c r="K91" s="336">
        <f t="shared" si="4"/>
        <v>0</v>
      </c>
      <c r="L91" s="253" t="str">
        <f t="shared" si="2"/>
        <v>(ｱﾑ)</v>
      </c>
      <c r="N91" s="76" t="s">
        <v>402</v>
      </c>
      <c r="O91" s="76" t="s">
        <v>418</v>
      </c>
      <c r="P91" s="78"/>
      <c r="Q91" s="579"/>
      <c r="R91" s="579"/>
      <c r="S91" s="79"/>
      <c r="T91" s="579"/>
      <c r="U91" s="579"/>
      <c r="V91" s="80"/>
      <c r="W91" s="584"/>
      <c r="X91" s="74"/>
    </row>
    <row r="92" spans="2:24" ht="14.25" customHeight="1" x14ac:dyDescent="0.2">
      <c r="B92" s="779"/>
      <c r="C92" s="781"/>
      <c r="D92" s="781"/>
      <c r="E92" s="782" t="s">
        <v>419</v>
      </c>
      <c r="F92" s="313" t="s">
        <v>349</v>
      </c>
      <c r="G92" s="365"/>
      <c r="H92" s="303" t="s">
        <v>152</v>
      </c>
      <c r="I92" s="618">
        <v>0.32</v>
      </c>
      <c r="J92" s="335" t="s">
        <v>153</v>
      </c>
      <c r="K92" s="336">
        <f t="shared" si="4"/>
        <v>0</v>
      </c>
      <c r="L92" s="253" t="str">
        <f t="shared" si="2"/>
        <v>(ｱﾒ)</v>
      </c>
      <c r="N92" s="76" t="s">
        <v>402</v>
      </c>
      <c r="O92" s="76" t="s">
        <v>420</v>
      </c>
      <c r="P92" s="78"/>
      <c r="Q92" s="579"/>
      <c r="R92" s="579"/>
      <c r="S92" s="79"/>
      <c r="T92" s="579"/>
      <c r="U92" s="579"/>
      <c r="V92" s="80"/>
      <c r="W92" s="584"/>
      <c r="X92" s="74"/>
    </row>
    <row r="93" spans="2:24" ht="14.25" customHeight="1" x14ac:dyDescent="0.2">
      <c r="B93" s="779"/>
      <c r="C93" s="781"/>
      <c r="D93" s="786"/>
      <c r="E93" s="783"/>
      <c r="F93" s="314" t="s">
        <v>396</v>
      </c>
      <c r="G93" s="365"/>
      <c r="H93" s="303" t="s">
        <v>152</v>
      </c>
      <c r="I93" s="618">
        <v>7.5999999999999998E-2</v>
      </c>
      <c r="J93" s="303" t="s">
        <v>153</v>
      </c>
      <c r="K93" s="336">
        <f t="shared" si="4"/>
        <v>0</v>
      </c>
      <c r="L93" s="253" t="str">
        <f t="shared" si="2"/>
        <v>(ｱﾓ)</v>
      </c>
      <c r="N93" s="76" t="s">
        <v>402</v>
      </c>
      <c r="O93" s="76" t="s">
        <v>421</v>
      </c>
      <c r="P93" s="78"/>
      <c r="Q93" s="579"/>
      <c r="R93" s="579"/>
      <c r="S93" s="79"/>
      <c r="T93" s="579"/>
      <c r="U93" s="579"/>
      <c r="V93" s="80"/>
      <c r="W93" s="584"/>
      <c r="X93" s="74"/>
    </row>
    <row r="94" spans="2:24" ht="14.25" customHeight="1" x14ac:dyDescent="0.2">
      <c r="B94" s="779"/>
      <c r="C94" s="781"/>
      <c r="D94" s="771" t="s">
        <v>422</v>
      </c>
      <c r="E94" s="782" t="s">
        <v>356</v>
      </c>
      <c r="F94" s="313" t="s">
        <v>349</v>
      </c>
      <c r="G94" s="365"/>
      <c r="H94" s="303" t="s">
        <v>152</v>
      </c>
      <c r="I94" s="618">
        <v>2.8000000000000001E-2</v>
      </c>
      <c r="J94" s="335" t="s">
        <v>153</v>
      </c>
      <c r="K94" s="336">
        <f t="shared" si="4"/>
        <v>0</v>
      </c>
      <c r="L94" s="253" t="str">
        <f t="shared" si="2"/>
        <v>(ｱﾔ)</v>
      </c>
      <c r="N94" s="76" t="s">
        <v>402</v>
      </c>
      <c r="O94" s="76" t="s">
        <v>423</v>
      </c>
      <c r="P94" s="78"/>
      <c r="Q94" s="579"/>
      <c r="R94" s="579"/>
      <c r="S94" s="79"/>
      <c r="T94" s="579"/>
      <c r="U94" s="579"/>
      <c r="V94" s="80"/>
      <c r="W94" s="584"/>
      <c r="X94" s="74"/>
    </row>
    <row r="95" spans="2:24" ht="14.25" customHeight="1" x14ac:dyDescent="0.2">
      <c r="B95" s="779"/>
      <c r="C95" s="781"/>
      <c r="D95" s="772"/>
      <c r="E95" s="784"/>
      <c r="F95" s="314" t="s">
        <v>394</v>
      </c>
      <c r="G95" s="365"/>
      <c r="H95" s="303" t="s">
        <v>152</v>
      </c>
      <c r="I95" s="618">
        <v>2.5000000000000001E-2</v>
      </c>
      <c r="J95" s="335" t="s">
        <v>153</v>
      </c>
      <c r="K95" s="336">
        <f>ROUND(G95*I95,0)</f>
        <v>0</v>
      </c>
      <c r="L95" s="253" t="str">
        <f t="shared" si="2"/>
        <v>(ｱﾕ)</v>
      </c>
      <c r="N95" s="76" t="s">
        <v>402</v>
      </c>
      <c r="O95" s="76" t="s">
        <v>424</v>
      </c>
      <c r="P95" s="78"/>
      <c r="Q95" s="579"/>
      <c r="R95" s="579"/>
      <c r="S95" s="79"/>
      <c r="T95" s="579"/>
      <c r="U95" s="579"/>
      <c r="V95" s="80"/>
      <c r="W95" s="584"/>
      <c r="X95" s="74"/>
    </row>
    <row r="96" spans="2:24" ht="14.25" customHeight="1" x14ac:dyDescent="0.2">
      <c r="B96" s="779"/>
      <c r="C96" s="781"/>
      <c r="D96" s="772"/>
      <c r="E96" s="783"/>
      <c r="F96" s="314" t="s">
        <v>396</v>
      </c>
      <c r="G96" s="365"/>
      <c r="H96" s="303" t="s">
        <v>152</v>
      </c>
      <c r="I96" s="618">
        <v>2.8000000000000001E-2</v>
      </c>
      <c r="J96" s="303" t="s">
        <v>153</v>
      </c>
      <c r="K96" s="336">
        <f>ROUND(G96*I96,0)</f>
        <v>0</v>
      </c>
      <c r="L96" s="253" t="str">
        <f t="shared" si="2"/>
        <v>(ｱﾖ)</v>
      </c>
      <c r="N96" s="76" t="s">
        <v>402</v>
      </c>
      <c r="O96" s="76" t="s">
        <v>425</v>
      </c>
      <c r="P96" s="78"/>
      <c r="Q96" s="579"/>
      <c r="R96" s="579"/>
      <c r="S96" s="79"/>
      <c r="T96" s="579"/>
      <c r="U96" s="579"/>
      <c r="V96" s="80"/>
      <c r="W96" s="584"/>
      <c r="X96" s="74"/>
    </row>
    <row r="97" spans="2:24" ht="14.25" customHeight="1" x14ac:dyDescent="0.2">
      <c r="B97" s="779"/>
      <c r="C97" s="781"/>
      <c r="D97" s="772"/>
      <c r="E97" s="782" t="s">
        <v>419</v>
      </c>
      <c r="F97" s="313" t="s">
        <v>349</v>
      </c>
      <c r="G97" s="365"/>
      <c r="H97" s="303" t="s">
        <v>152</v>
      </c>
      <c r="I97" s="618">
        <v>4.4999999999999998E-2</v>
      </c>
      <c r="J97" s="335" t="s">
        <v>153</v>
      </c>
      <c r="K97" s="336">
        <f t="shared" ref="K97:K104" si="5">ROUND(G97*I97,0)</f>
        <v>0</v>
      </c>
      <c r="L97" s="253" t="str">
        <f t="shared" si="2"/>
        <v>(ｱﾗ)</v>
      </c>
      <c r="N97" s="76" t="s">
        <v>402</v>
      </c>
      <c r="O97" s="76" t="s">
        <v>426</v>
      </c>
      <c r="P97" s="78"/>
      <c r="Q97" s="579"/>
      <c r="R97" s="579"/>
      <c r="S97" s="79"/>
      <c r="T97" s="579"/>
      <c r="U97" s="579"/>
      <c r="V97" s="80"/>
      <c r="W97" s="584"/>
      <c r="X97" s="74"/>
    </row>
    <row r="98" spans="2:24" ht="14.25" customHeight="1" x14ac:dyDescent="0.2">
      <c r="B98" s="785"/>
      <c r="C98" s="786"/>
      <c r="D98" s="773"/>
      <c r="E98" s="783"/>
      <c r="F98" s="314" t="s">
        <v>396</v>
      </c>
      <c r="G98" s="365"/>
      <c r="H98" s="303" t="s">
        <v>152</v>
      </c>
      <c r="I98" s="618">
        <v>1.0999999999999999E-2</v>
      </c>
      <c r="J98" s="303" t="s">
        <v>153</v>
      </c>
      <c r="K98" s="336">
        <f t="shared" si="5"/>
        <v>0</v>
      </c>
      <c r="L98" s="253" t="str">
        <f t="shared" si="2"/>
        <v>(ｱﾘ)</v>
      </c>
      <c r="N98" s="76" t="s">
        <v>402</v>
      </c>
      <c r="O98" s="76" t="s">
        <v>427</v>
      </c>
      <c r="P98" s="78"/>
      <c r="Q98" s="579"/>
      <c r="R98" s="579"/>
      <c r="S98" s="79"/>
      <c r="T98" s="579"/>
      <c r="U98" s="579"/>
      <c r="V98" s="80"/>
      <c r="W98" s="584"/>
      <c r="X98" s="74"/>
    </row>
    <row r="99" spans="2:24" ht="14.25" customHeight="1" x14ac:dyDescent="0.2">
      <c r="B99" s="778">
        <v>14</v>
      </c>
      <c r="C99" s="787" t="s">
        <v>428</v>
      </c>
      <c r="D99" s="787" t="s">
        <v>407</v>
      </c>
      <c r="E99" s="782" t="s">
        <v>356</v>
      </c>
      <c r="F99" s="313" t="s">
        <v>349</v>
      </c>
      <c r="G99" s="365"/>
      <c r="H99" s="303" t="s">
        <v>152</v>
      </c>
      <c r="I99" s="618">
        <v>0.21</v>
      </c>
      <c r="J99" s="335" t="s">
        <v>153</v>
      </c>
      <c r="K99" s="336">
        <f t="shared" si="5"/>
        <v>0</v>
      </c>
      <c r="L99" s="253" t="str">
        <f t="shared" si="2"/>
        <v>(ｱﾙ)</v>
      </c>
      <c r="N99" s="76" t="s">
        <v>402</v>
      </c>
      <c r="O99" s="76" t="s">
        <v>429</v>
      </c>
      <c r="P99" s="78"/>
      <c r="Q99" s="579"/>
      <c r="R99" s="579"/>
      <c r="S99" s="79"/>
      <c r="T99" s="774"/>
      <c r="U99" s="774"/>
      <c r="V99" s="80"/>
      <c r="W99" s="584"/>
      <c r="X99" s="74"/>
    </row>
    <row r="100" spans="2:24" ht="14.25" customHeight="1" x14ac:dyDescent="0.2">
      <c r="B100" s="779"/>
      <c r="C100" s="781"/>
      <c r="D100" s="781"/>
      <c r="E100" s="784"/>
      <c r="F100" s="314" t="s">
        <v>394</v>
      </c>
      <c r="G100" s="365"/>
      <c r="H100" s="303" t="s">
        <v>152</v>
      </c>
      <c r="I100" s="618">
        <v>0.189</v>
      </c>
      <c r="J100" s="335" t="s">
        <v>153</v>
      </c>
      <c r="K100" s="336">
        <f t="shared" si="5"/>
        <v>0</v>
      </c>
      <c r="L100" s="253" t="str">
        <f t="shared" si="2"/>
        <v>(ｱﾚ)</v>
      </c>
      <c r="N100" s="76" t="s">
        <v>402</v>
      </c>
      <c r="O100" s="76" t="s">
        <v>430</v>
      </c>
      <c r="P100" s="78"/>
      <c r="Q100" s="579"/>
      <c r="R100" s="579"/>
      <c r="S100" s="79"/>
      <c r="T100" s="579"/>
      <c r="U100" s="579"/>
      <c r="V100" s="80"/>
      <c r="W100" s="584"/>
      <c r="X100" s="74"/>
    </row>
    <row r="101" spans="2:24" ht="14.25" customHeight="1" x14ac:dyDescent="0.2">
      <c r="B101" s="779"/>
      <c r="C101" s="781"/>
      <c r="D101" s="781"/>
      <c r="E101" s="783"/>
      <c r="F101" s="314" t="s">
        <v>396</v>
      </c>
      <c r="G101" s="365"/>
      <c r="H101" s="303" t="s">
        <v>152</v>
      </c>
      <c r="I101" s="618">
        <v>0.21</v>
      </c>
      <c r="J101" s="303" t="s">
        <v>153</v>
      </c>
      <c r="K101" s="336">
        <f t="shared" si="5"/>
        <v>0</v>
      </c>
      <c r="L101" s="253" t="str">
        <f t="shared" si="2"/>
        <v>(ｱﾛ)</v>
      </c>
      <c r="N101" s="76" t="s">
        <v>402</v>
      </c>
      <c r="O101" s="76" t="s">
        <v>431</v>
      </c>
      <c r="P101" s="78"/>
      <c r="Q101" s="579"/>
      <c r="R101" s="579"/>
      <c r="S101" s="79"/>
      <c r="T101" s="579"/>
      <c r="U101" s="579"/>
      <c r="V101" s="80"/>
      <c r="W101" s="584"/>
      <c r="X101" s="74"/>
    </row>
    <row r="102" spans="2:24" ht="14.25" customHeight="1" x14ac:dyDescent="0.2">
      <c r="B102" s="779"/>
      <c r="C102" s="781"/>
      <c r="D102" s="781"/>
      <c r="E102" s="782" t="s">
        <v>419</v>
      </c>
      <c r="F102" s="313" t="s">
        <v>349</v>
      </c>
      <c r="G102" s="365"/>
      <c r="H102" s="303" t="s">
        <v>152</v>
      </c>
      <c r="I102" s="618">
        <v>0.33600000000000002</v>
      </c>
      <c r="J102" s="335" t="s">
        <v>153</v>
      </c>
      <c r="K102" s="336">
        <f t="shared" si="5"/>
        <v>0</v>
      </c>
      <c r="L102" s="253" t="str">
        <f t="shared" si="2"/>
        <v>(ｱﾜ)</v>
      </c>
      <c r="N102" s="76" t="s">
        <v>402</v>
      </c>
      <c r="O102" s="76" t="s">
        <v>399</v>
      </c>
      <c r="P102" s="78"/>
      <c r="Q102" s="579"/>
      <c r="R102" s="579"/>
      <c r="S102" s="79"/>
      <c r="T102" s="579"/>
      <c r="U102" s="579"/>
      <c r="V102" s="80"/>
      <c r="W102" s="584"/>
      <c r="X102" s="74"/>
    </row>
    <row r="103" spans="2:24" ht="14.25" customHeight="1" x14ac:dyDescent="0.2">
      <c r="B103" s="779"/>
      <c r="C103" s="781"/>
      <c r="D103" s="786"/>
      <c r="E103" s="783"/>
      <c r="F103" s="314" t="s">
        <v>396</v>
      </c>
      <c r="G103" s="365"/>
      <c r="H103" s="303" t="s">
        <v>152</v>
      </c>
      <c r="I103" s="618">
        <v>8.4000000000000005E-2</v>
      </c>
      <c r="J103" s="303" t="s">
        <v>153</v>
      </c>
      <c r="K103" s="336">
        <f t="shared" si="5"/>
        <v>0</v>
      </c>
      <c r="L103" s="253" t="str">
        <f t="shared" si="2"/>
        <v>(ｱｦ)</v>
      </c>
      <c r="N103" s="76" t="s">
        <v>402</v>
      </c>
      <c r="O103" s="76" t="s">
        <v>400</v>
      </c>
      <c r="P103" s="78"/>
      <c r="Q103" s="579"/>
      <c r="R103" s="579"/>
      <c r="S103" s="79"/>
      <c r="T103" s="579"/>
      <c r="U103" s="579"/>
      <c r="V103" s="80"/>
      <c r="W103" s="584"/>
      <c r="X103" s="74"/>
    </row>
    <row r="104" spans="2:24" ht="14.25" customHeight="1" x14ac:dyDescent="0.2">
      <c r="B104" s="779"/>
      <c r="C104" s="781"/>
      <c r="D104" s="771" t="s">
        <v>422</v>
      </c>
      <c r="E104" s="782" t="s">
        <v>356</v>
      </c>
      <c r="F104" s="313" t="s">
        <v>349</v>
      </c>
      <c r="G104" s="365"/>
      <c r="H104" s="303" t="s">
        <v>152</v>
      </c>
      <c r="I104" s="618">
        <v>5.6000000000000001E-2</v>
      </c>
      <c r="J104" s="335" t="s">
        <v>153</v>
      </c>
      <c r="K104" s="336">
        <f t="shared" si="5"/>
        <v>0</v>
      </c>
      <c r="L104" s="253" t="str">
        <f t="shared" si="2"/>
        <v>(ｱﾝ)</v>
      </c>
      <c r="N104" s="76" t="s">
        <v>402</v>
      </c>
      <c r="O104" s="76" t="s">
        <v>401</v>
      </c>
      <c r="P104" s="78"/>
      <c r="Q104" s="579"/>
      <c r="R104" s="579"/>
      <c r="S104" s="79"/>
      <c r="T104" s="579"/>
      <c r="U104" s="579"/>
      <c r="V104" s="80"/>
      <c r="W104" s="584"/>
      <c r="X104" s="74"/>
    </row>
    <row r="105" spans="2:24" ht="14.25" customHeight="1" x14ac:dyDescent="0.2">
      <c r="B105" s="779"/>
      <c r="C105" s="781"/>
      <c r="D105" s="772"/>
      <c r="E105" s="784"/>
      <c r="F105" s="314" t="s">
        <v>394</v>
      </c>
      <c r="G105" s="365"/>
      <c r="H105" s="303" t="s">
        <v>152</v>
      </c>
      <c r="I105" s="618">
        <v>0.05</v>
      </c>
      <c r="J105" s="335" t="s">
        <v>153</v>
      </c>
      <c r="K105" s="336">
        <f>ROUND(G105*I105,0)</f>
        <v>0</v>
      </c>
      <c r="L105" s="253" t="str">
        <f t="shared" si="2"/>
        <v>(ｲｱ)</v>
      </c>
      <c r="N105" s="76" t="s">
        <v>403</v>
      </c>
      <c r="O105" s="76" t="s">
        <v>402</v>
      </c>
      <c r="P105" s="78"/>
      <c r="Q105" s="579"/>
      <c r="R105" s="579"/>
      <c r="S105" s="79"/>
      <c r="T105" s="579"/>
      <c r="U105" s="579"/>
      <c r="V105" s="80"/>
      <c r="W105" s="584"/>
      <c r="X105" s="74"/>
    </row>
    <row r="106" spans="2:24" ht="14.25" customHeight="1" x14ac:dyDescent="0.2">
      <c r="B106" s="779"/>
      <c r="C106" s="781"/>
      <c r="D106" s="772"/>
      <c r="E106" s="783"/>
      <c r="F106" s="314" t="s">
        <v>396</v>
      </c>
      <c r="G106" s="365"/>
      <c r="H106" s="303" t="s">
        <v>152</v>
      </c>
      <c r="I106" s="618">
        <v>5.6000000000000001E-2</v>
      </c>
      <c r="J106" s="303" t="s">
        <v>153</v>
      </c>
      <c r="K106" s="336">
        <f>ROUND(G106*I106,0)</f>
        <v>0</v>
      </c>
      <c r="L106" s="253" t="str">
        <f t="shared" si="2"/>
        <v>(ｲｲ)</v>
      </c>
      <c r="N106" s="76" t="s">
        <v>403</v>
      </c>
      <c r="O106" s="76" t="s">
        <v>403</v>
      </c>
      <c r="P106" s="78"/>
      <c r="Q106" s="579"/>
      <c r="R106" s="579"/>
      <c r="S106" s="79"/>
      <c r="T106" s="579"/>
      <c r="U106" s="579"/>
      <c r="V106" s="80"/>
      <c r="W106" s="584"/>
      <c r="X106" s="74"/>
    </row>
    <row r="107" spans="2:24" ht="14.25" customHeight="1" x14ac:dyDescent="0.2">
      <c r="B107" s="779"/>
      <c r="C107" s="781"/>
      <c r="D107" s="772"/>
      <c r="E107" s="782" t="s">
        <v>419</v>
      </c>
      <c r="F107" s="313" t="s">
        <v>349</v>
      </c>
      <c r="G107" s="365"/>
      <c r="H107" s="303" t="s">
        <v>152</v>
      </c>
      <c r="I107" s="618">
        <v>8.8999999999999996E-2</v>
      </c>
      <c r="J107" s="335" t="s">
        <v>153</v>
      </c>
      <c r="K107" s="336">
        <f t="shared" ref="K107:K114" si="6">ROUND(G107*I107,0)</f>
        <v>0</v>
      </c>
      <c r="L107" s="253" t="str">
        <f t="shared" si="2"/>
        <v>(ｲｳ)</v>
      </c>
      <c r="N107" s="76" t="s">
        <v>403</v>
      </c>
      <c r="O107" s="76" t="s">
        <v>404</v>
      </c>
      <c r="P107" s="78"/>
      <c r="Q107" s="579"/>
      <c r="R107" s="579"/>
      <c r="S107" s="79"/>
      <c r="T107" s="579"/>
      <c r="U107" s="579"/>
      <c r="V107" s="80"/>
      <c r="W107" s="584"/>
      <c r="X107" s="74"/>
    </row>
    <row r="108" spans="2:24" ht="14.25" customHeight="1" x14ac:dyDescent="0.2">
      <c r="B108" s="785"/>
      <c r="C108" s="786"/>
      <c r="D108" s="773"/>
      <c r="E108" s="783"/>
      <c r="F108" s="314" t="s">
        <v>396</v>
      </c>
      <c r="G108" s="365"/>
      <c r="H108" s="303" t="s">
        <v>152</v>
      </c>
      <c r="I108" s="618">
        <v>2.1999999999999999E-2</v>
      </c>
      <c r="J108" s="303" t="s">
        <v>153</v>
      </c>
      <c r="K108" s="336">
        <f t="shared" si="6"/>
        <v>0</v>
      </c>
      <c r="L108" s="253" t="str">
        <f t="shared" si="2"/>
        <v>(ｲｴ)</v>
      </c>
      <c r="N108" s="76" t="s">
        <v>403</v>
      </c>
      <c r="O108" s="76" t="s">
        <v>405</v>
      </c>
      <c r="P108" s="78"/>
      <c r="Q108" s="579"/>
      <c r="R108" s="579"/>
      <c r="S108" s="79"/>
      <c r="T108" s="579"/>
      <c r="U108" s="579"/>
      <c r="V108" s="80"/>
      <c r="W108" s="584"/>
      <c r="X108" s="74"/>
    </row>
    <row r="109" spans="2:24" ht="14.25" customHeight="1" x14ac:dyDescent="0.2">
      <c r="B109" s="778">
        <v>15</v>
      </c>
      <c r="C109" s="787" t="s">
        <v>432</v>
      </c>
      <c r="D109" s="787" t="s">
        <v>407</v>
      </c>
      <c r="E109" s="782" t="s">
        <v>356</v>
      </c>
      <c r="F109" s="313" t="s">
        <v>349</v>
      </c>
      <c r="G109" s="365"/>
      <c r="H109" s="303" t="s">
        <v>152</v>
      </c>
      <c r="I109" s="618">
        <v>0.219</v>
      </c>
      <c r="J109" s="335" t="s">
        <v>153</v>
      </c>
      <c r="K109" s="336">
        <f t="shared" si="6"/>
        <v>0</v>
      </c>
      <c r="L109" s="253" t="str">
        <f t="shared" si="2"/>
        <v>(ｲｵ)</v>
      </c>
      <c r="N109" s="76" t="s">
        <v>403</v>
      </c>
      <c r="O109" s="76" t="s">
        <v>433</v>
      </c>
      <c r="P109" s="78"/>
      <c r="Q109" s="579"/>
      <c r="R109" s="579"/>
      <c r="S109" s="79"/>
      <c r="T109" s="774"/>
      <c r="U109" s="774"/>
      <c r="V109" s="80"/>
      <c r="W109" s="584"/>
      <c r="X109" s="74"/>
    </row>
    <row r="110" spans="2:24" ht="14.25" customHeight="1" x14ac:dyDescent="0.2">
      <c r="B110" s="779"/>
      <c r="C110" s="781"/>
      <c r="D110" s="781"/>
      <c r="E110" s="784"/>
      <c r="F110" s="314" t="s">
        <v>394</v>
      </c>
      <c r="G110" s="365"/>
      <c r="H110" s="303" t="s">
        <v>152</v>
      </c>
      <c r="I110" s="618">
        <v>0.19700000000000001</v>
      </c>
      <c r="J110" s="335" t="s">
        <v>153</v>
      </c>
      <c r="K110" s="336">
        <f t="shared" si="6"/>
        <v>0</v>
      </c>
      <c r="L110" s="253" t="str">
        <f t="shared" si="2"/>
        <v>(ｲｶ)</v>
      </c>
      <c r="N110" s="76" t="s">
        <v>403</v>
      </c>
      <c r="O110" s="76" t="s">
        <v>434</v>
      </c>
      <c r="P110" s="78"/>
      <c r="Q110" s="579"/>
      <c r="R110" s="579"/>
      <c r="S110" s="79"/>
      <c r="T110" s="579"/>
      <c r="U110" s="579"/>
      <c r="V110" s="80"/>
      <c r="W110" s="584"/>
      <c r="X110" s="74"/>
    </row>
    <row r="111" spans="2:24" ht="14.25" customHeight="1" x14ac:dyDescent="0.2">
      <c r="B111" s="779"/>
      <c r="C111" s="781"/>
      <c r="D111" s="781"/>
      <c r="E111" s="783"/>
      <c r="F111" s="314" t="s">
        <v>396</v>
      </c>
      <c r="G111" s="365"/>
      <c r="H111" s="303" t="s">
        <v>152</v>
      </c>
      <c r="I111" s="618">
        <v>0.219</v>
      </c>
      <c r="J111" s="303" t="s">
        <v>153</v>
      </c>
      <c r="K111" s="336">
        <f t="shared" si="6"/>
        <v>0</v>
      </c>
      <c r="L111" s="253" t="str">
        <f t="shared" si="2"/>
        <v>(ｲｷ)</v>
      </c>
      <c r="N111" s="76" t="s">
        <v>403</v>
      </c>
      <c r="O111" s="76" t="s">
        <v>435</v>
      </c>
      <c r="P111" s="78"/>
      <c r="Q111" s="579"/>
      <c r="R111" s="579"/>
      <c r="S111" s="79"/>
      <c r="T111" s="579"/>
      <c r="U111" s="579"/>
      <c r="V111" s="80"/>
      <c r="W111" s="584"/>
      <c r="X111" s="74"/>
    </row>
    <row r="112" spans="2:24" ht="14.25" customHeight="1" x14ac:dyDescent="0.2">
      <c r="B112" s="779"/>
      <c r="C112" s="781"/>
      <c r="D112" s="781"/>
      <c r="E112" s="782" t="s">
        <v>419</v>
      </c>
      <c r="F112" s="313" t="s">
        <v>349</v>
      </c>
      <c r="G112" s="365"/>
      <c r="H112" s="303" t="s">
        <v>152</v>
      </c>
      <c r="I112" s="618">
        <v>0.35</v>
      </c>
      <c r="J112" s="335" t="s">
        <v>153</v>
      </c>
      <c r="K112" s="336">
        <f t="shared" si="6"/>
        <v>0</v>
      </c>
      <c r="L112" s="253" t="str">
        <f t="shared" si="2"/>
        <v>(ｲｸ)</v>
      </c>
      <c r="N112" s="76" t="s">
        <v>403</v>
      </c>
      <c r="O112" s="76" t="s">
        <v>436</v>
      </c>
      <c r="P112" s="78"/>
      <c r="Q112" s="579"/>
      <c r="R112" s="579"/>
      <c r="S112" s="79"/>
      <c r="T112" s="579"/>
      <c r="U112" s="579"/>
      <c r="V112" s="80"/>
      <c r="W112" s="584"/>
      <c r="X112" s="74"/>
    </row>
    <row r="113" spans="2:24" ht="14.25" customHeight="1" x14ac:dyDescent="0.2">
      <c r="B113" s="779"/>
      <c r="C113" s="781"/>
      <c r="D113" s="786"/>
      <c r="E113" s="783"/>
      <c r="F113" s="314" t="s">
        <v>396</v>
      </c>
      <c r="G113" s="365"/>
      <c r="H113" s="303" t="s">
        <v>152</v>
      </c>
      <c r="I113" s="618">
        <v>8.7999999999999995E-2</v>
      </c>
      <c r="J113" s="303" t="s">
        <v>153</v>
      </c>
      <c r="K113" s="336">
        <f t="shared" si="6"/>
        <v>0</v>
      </c>
      <c r="L113" s="253" t="str">
        <f t="shared" si="2"/>
        <v>(ｲｹ)</v>
      </c>
      <c r="N113" s="76" t="s">
        <v>403</v>
      </c>
      <c r="O113" s="76" t="s">
        <v>437</v>
      </c>
      <c r="P113" s="78"/>
      <c r="Q113" s="579"/>
      <c r="R113" s="579"/>
      <c r="S113" s="79"/>
      <c r="T113" s="579"/>
      <c r="U113" s="579"/>
      <c r="V113" s="80"/>
      <c r="W113" s="584"/>
      <c r="X113" s="74"/>
    </row>
    <row r="114" spans="2:24" ht="14.25" customHeight="1" x14ac:dyDescent="0.2">
      <c r="B114" s="779"/>
      <c r="C114" s="781"/>
      <c r="D114" s="771" t="s">
        <v>422</v>
      </c>
      <c r="E114" s="782" t="s">
        <v>356</v>
      </c>
      <c r="F114" s="313" t="s">
        <v>349</v>
      </c>
      <c r="G114" s="365"/>
      <c r="H114" s="303" t="s">
        <v>152</v>
      </c>
      <c r="I114" s="618">
        <v>0.107</v>
      </c>
      <c r="J114" s="335" t="s">
        <v>153</v>
      </c>
      <c r="K114" s="336">
        <f t="shared" si="6"/>
        <v>0</v>
      </c>
      <c r="L114" s="253" t="str">
        <f t="shared" si="2"/>
        <v>(ｲｺ)</v>
      </c>
      <c r="N114" s="76" t="s">
        <v>403</v>
      </c>
      <c r="O114" s="76" t="s">
        <v>438</v>
      </c>
      <c r="P114" s="78"/>
      <c r="Q114" s="579"/>
      <c r="R114" s="579"/>
      <c r="S114" s="79"/>
      <c r="T114" s="579"/>
      <c r="U114" s="579"/>
      <c r="V114" s="80"/>
      <c r="W114" s="584"/>
      <c r="X114" s="74"/>
    </row>
    <row r="115" spans="2:24" ht="14.25" customHeight="1" x14ac:dyDescent="0.2">
      <c r="B115" s="779"/>
      <c r="C115" s="781"/>
      <c r="D115" s="772"/>
      <c r="E115" s="784"/>
      <c r="F115" s="314" t="s">
        <v>394</v>
      </c>
      <c r="G115" s="365"/>
      <c r="H115" s="303" t="s">
        <v>152</v>
      </c>
      <c r="I115" s="618">
        <v>9.7000000000000003E-2</v>
      </c>
      <c r="J115" s="335" t="s">
        <v>153</v>
      </c>
      <c r="K115" s="336">
        <f>ROUND(G115*I115,0)</f>
        <v>0</v>
      </c>
      <c r="L115" s="253" t="str">
        <f t="shared" si="2"/>
        <v>(ｲｻ)</v>
      </c>
      <c r="N115" s="76" t="s">
        <v>403</v>
      </c>
      <c r="O115" s="76" t="s">
        <v>439</v>
      </c>
      <c r="P115" s="78"/>
      <c r="Q115" s="579"/>
      <c r="R115" s="579"/>
      <c r="S115" s="79"/>
      <c r="T115" s="579"/>
      <c r="U115" s="579"/>
      <c r="V115" s="80"/>
      <c r="W115" s="584"/>
      <c r="X115" s="74"/>
    </row>
    <row r="116" spans="2:24" ht="14.25" customHeight="1" x14ac:dyDescent="0.2">
      <c r="B116" s="779"/>
      <c r="C116" s="781"/>
      <c r="D116" s="772"/>
      <c r="E116" s="783"/>
      <c r="F116" s="314" t="s">
        <v>396</v>
      </c>
      <c r="G116" s="365"/>
      <c r="H116" s="303" t="s">
        <v>152</v>
      </c>
      <c r="I116" s="618">
        <v>0.107</v>
      </c>
      <c r="J116" s="303" t="s">
        <v>153</v>
      </c>
      <c r="K116" s="336">
        <f>ROUND(G116*I116,0)</f>
        <v>0</v>
      </c>
      <c r="L116" s="253" t="str">
        <f t="shared" si="2"/>
        <v>(ｲｼ)</v>
      </c>
      <c r="N116" s="76" t="s">
        <v>403</v>
      </c>
      <c r="O116" s="76" t="s">
        <v>440</v>
      </c>
      <c r="P116" s="78"/>
      <c r="Q116" s="579"/>
      <c r="R116" s="579"/>
      <c r="S116" s="79"/>
      <c r="T116" s="579"/>
      <c r="U116" s="579"/>
      <c r="V116" s="80"/>
      <c r="W116" s="584"/>
      <c r="X116" s="74"/>
    </row>
    <row r="117" spans="2:24" ht="14.25" customHeight="1" x14ac:dyDescent="0.2">
      <c r="B117" s="779"/>
      <c r="C117" s="781"/>
      <c r="D117" s="772"/>
      <c r="E117" s="782" t="s">
        <v>419</v>
      </c>
      <c r="F117" s="313" t="s">
        <v>349</v>
      </c>
      <c r="G117" s="365"/>
      <c r="H117" s="303" t="s">
        <v>152</v>
      </c>
      <c r="I117" s="618">
        <v>0.17199999999999999</v>
      </c>
      <c r="J117" s="335" t="s">
        <v>153</v>
      </c>
      <c r="K117" s="336">
        <f t="shared" ref="K117:K124" si="7">ROUND(G117*I117,0)</f>
        <v>0</v>
      </c>
      <c r="L117" s="253" t="str">
        <f t="shared" si="2"/>
        <v>(ｲｽ)</v>
      </c>
      <c r="N117" s="76" t="s">
        <v>403</v>
      </c>
      <c r="O117" s="76" t="s">
        <v>441</v>
      </c>
      <c r="P117" s="78"/>
      <c r="Q117" s="579"/>
      <c r="R117" s="579"/>
      <c r="S117" s="79"/>
      <c r="T117" s="579"/>
      <c r="U117" s="579"/>
      <c r="V117" s="80"/>
      <c r="W117" s="584"/>
      <c r="X117" s="74"/>
    </row>
    <row r="118" spans="2:24" ht="14.25" customHeight="1" x14ac:dyDescent="0.2">
      <c r="B118" s="785"/>
      <c r="C118" s="786"/>
      <c r="D118" s="773"/>
      <c r="E118" s="783"/>
      <c r="F118" s="314" t="s">
        <v>396</v>
      </c>
      <c r="G118" s="365"/>
      <c r="H118" s="303" t="s">
        <v>152</v>
      </c>
      <c r="I118" s="618">
        <v>4.2999999999999997E-2</v>
      </c>
      <c r="J118" s="303" t="s">
        <v>153</v>
      </c>
      <c r="K118" s="336">
        <f t="shared" si="7"/>
        <v>0</v>
      </c>
      <c r="L118" s="253" t="str">
        <f t="shared" si="2"/>
        <v>(ｲｾ)</v>
      </c>
      <c r="N118" s="76" t="s">
        <v>403</v>
      </c>
      <c r="O118" s="76" t="s">
        <v>442</v>
      </c>
      <c r="P118" s="78"/>
      <c r="Q118" s="579"/>
      <c r="R118" s="579"/>
      <c r="S118" s="79"/>
      <c r="T118" s="579"/>
      <c r="U118" s="579"/>
      <c r="V118" s="80"/>
      <c r="W118" s="584"/>
      <c r="X118" s="74"/>
    </row>
    <row r="119" spans="2:24" ht="14.25" customHeight="1" x14ac:dyDescent="0.2">
      <c r="B119" s="778">
        <v>16</v>
      </c>
      <c r="C119" s="787" t="s">
        <v>443</v>
      </c>
      <c r="D119" s="787" t="s">
        <v>407</v>
      </c>
      <c r="E119" s="782" t="s">
        <v>356</v>
      </c>
      <c r="F119" s="313" t="s">
        <v>349</v>
      </c>
      <c r="G119" s="365"/>
      <c r="H119" s="303" t="s">
        <v>152</v>
      </c>
      <c r="I119" s="618">
        <v>0.23</v>
      </c>
      <c r="J119" s="335" t="s">
        <v>153</v>
      </c>
      <c r="K119" s="336">
        <f t="shared" si="7"/>
        <v>0</v>
      </c>
      <c r="L119" s="253" t="str">
        <f t="shared" si="2"/>
        <v>(ｲｿ)</v>
      </c>
      <c r="N119" s="76" t="s">
        <v>403</v>
      </c>
      <c r="O119" s="76" t="s">
        <v>367</v>
      </c>
      <c r="P119" s="78"/>
      <c r="Q119" s="579"/>
      <c r="R119" s="579"/>
      <c r="S119" s="79"/>
      <c r="T119" s="579"/>
      <c r="U119" s="579"/>
      <c r="V119" s="80"/>
      <c r="W119" s="584"/>
      <c r="X119" s="74"/>
    </row>
    <row r="120" spans="2:24" ht="14.25" customHeight="1" x14ac:dyDescent="0.2">
      <c r="B120" s="779"/>
      <c r="C120" s="781"/>
      <c r="D120" s="781"/>
      <c r="E120" s="784"/>
      <c r="F120" s="314" t="s">
        <v>394</v>
      </c>
      <c r="G120" s="365"/>
      <c r="H120" s="303" t="s">
        <v>152</v>
      </c>
      <c r="I120" s="618">
        <v>0.20699999999999999</v>
      </c>
      <c r="J120" s="335" t="s">
        <v>153</v>
      </c>
      <c r="K120" s="336">
        <f t="shared" si="7"/>
        <v>0</v>
      </c>
      <c r="L120" s="253" t="str">
        <f t="shared" si="2"/>
        <v>(ｲﾀ)</v>
      </c>
      <c r="N120" s="76" t="s">
        <v>403</v>
      </c>
      <c r="O120" s="76" t="s">
        <v>368</v>
      </c>
      <c r="P120" s="78"/>
      <c r="Q120" s="579"/>
      <c r="R120" s="579"/>
      <c r="S120" s="79"/>
      <c r="T120" s="579"/>
      <c r="U120" s="579"/>
      <c r="V120" s="80"/>
      <c r="W120" s="584"/>
      <c r="X120" s="74"/>
    </row>
    <row r="121" spans="2:24" ht="14.25" customHeight="1" x14ac:dyDescent="0.2">
      <c r="B121" s="779"/>
      <c r="C121" s="781"/>
      <c r="D121" s="781"/>
      <c r="E121" s="783"/>
      <c r="F121" s="314" t="s">
        <v>396</v>
      </c>
      <c r="G121" s="365"/>
      <c r="H121" s="303" t="s">
        <v>152</v>
      </c>
      <c r="I121" s="618">
        <v>0.23</v>
      </c>
      <c r="J121" s="303" t="s">
        <v>153</v>
      </c>
      <c r="K121" s="336">
        <f t="shared" si="7"/>
        <v>0</v>
      </c>
      <c r="L121" s="253" t="str">
        <f t="shared" si="2"/>
        <v>(ｲﾁ)</v>
      </c>
      <c r="N121" s="76" t="s">
        <v>403</v>
      </c>
      <c r="O121" s="76" t="s">
        <v>369</v>
      </c>
      <c r="P121" s="78"/>
      <c r="Q121" s="579"/>
      <c r="R121" s="579"/>
      <c r="S121" s="79"/>
      <c r="T121" s="579"/>
      <c r="U121" s="579"/>
      <c r="V121" s="80"/>
      <c r="W121" s="584"/>
      <c r="X121" s="74"/>
    </row>
    <row r="122" spans="2:24" ht="14.25" customHeight="1" x14ac:dyDescent="0.2">
      <c r="B122" s="779"/>
      <c r="C122" s="781"/>
      <c r="D122" s="781"/>
      <c r="E122" s="782" t="s">
        <v>419</v>
      </c>
      <c r="F122" s="313" t="s">
        <v>349</v>
      </c>
      <c r="G122" s="365"/>
      <c r="H122" s="303" t="s">
        <v>152</v>
      </c>
      <c r="I122" s="618">
        <v>0.36799999999999999</v>
      </c>
      <c r="J122" s="335" t="s">
        <v>153</v>
      </c>
      <c r="K122" s="336">
        <f t="shared" si="7"/>
        <v>0</v>
      </c>
      <c r="L122" s="253" t="str">
        <f t="shared" si="2"/>
        <v>(ｲﾂ)</v>
      </c>
      <c r="N122" s="76" t="s">
        <v>403</v>
      </c>
      <c r="O122" s="76" t="s">
        <v>370</v>
      </c>
      <c r="P122" s="78"/>
      <c r="Q122" s="579"/>
      <c r="R122" s="579"/>
      <c r="S122" s="79"/>
      <c r="T122" s="579"/>
      <c r="U122" s="579"/>
      <c r="V122" s="80"/>
      <c r="W122" s="584"/>
      <c r="X122" s="74"/>
    </row>
    <row r="123" spans="2:24" ht="14.25" customHeight="1" x14ac:dyDescent="0.2">
      <c r="B123" s="779"/>
      <c r="C123" s="781"/>
      <c r="D123" s="786"/>
      <c r="E123" s="783"/>
      <c r="F123" s="314" t="s">
        <v>396</v>
      </c>
      <c r="G123" s="365"/>
      <c r="H123" s="303" t="s">
        <v>152</v>
      </c>
      <c r="I123" s="618">
        <v>9.1999999999999998E-2</v>
      </c>
      <c r="J123" s="303" t="s">
        <v>153</v>
      </c>
      <c r="K123" s="336">
        <f t="shared" si="7"/>
        <v>0</v>
      </c>
      <c r="L123" s="253" t="str">
        <f t="shared" si="2"/>
        <v>(ｲﾃ)</v>
      </c>
      <c r="N123" s="76" t="s">
        <v>403</v>
      </c>
      <c r="O123" s="76" t="s">
        <v>444</v>
      </c>
      <c r="P123" s="78"/>
      <c r="Q123" s="579"/>
      <c r="R123" s="579"/>
      <c r="S123" s="79"/>
      <c r="T123" s="579"/>
      <c r="U123" s="579"/>
      <c r="V123" s="80"/>
      <c r="W123" s="584"/>
      <c r="X123" s="74"/>
    </row>
    <row r="124" spans="2:24" ht="14.25" customHeight="1" x14ac:dyDescent="0.2">
      <c r="B124" s="779"/>
      <c r="C124" s="781"/>
      <c r="D124" s="771" t="s">
        <v>422</v>
      </c>
      <c r="E124" s="782" t="s">
        <v>356</v>
      </c>
      <c r="F124" s="313" t="s">
        <v>349</v>
      </c>
      <c r="G124" s="365"/>
      <c r="H124" s="303" t="s">
        <v>152</v>
      </c>
      <c r="I124" s="618">
        <v>0.111</v>
      </c>
      <c r="J124" s="335" t="s">
        <v>153</v>
      </c>
      <c r="K124" s="336">
        <f t="shared" si="7"/>
        <v>0</v>
      </c>
      <c r="L124" s="253" t="str">
        <f t="shared" si="2"/>
        <v>(ｲﾄ)</v>
      </c>
      <c r="N124" s="76" t="s">
        <v>403</v>
      </c>
      <c r="O124" s="76" t="s">
        <v>445</v>
      </c>
      <c r="P124" s="78"/>
      <c r="Q124" s="579"/>
      <c r="R124" s="579"/>
      <c r="S124" s="79"/>
      <c r="T124" s="579"/>
      <c r="U124" s="579"/>
      <c r="V124" s="80"/>
      <c r="W124" s="584"/>
      <c r="X124" s="74"/>
    </row>
    <row r="125" spans="2:24" ht="14.25" customHeight="1" x14ac:dyDescent="0.2">
      <c r="B125" s="779"/>
      <c r="C125" s="781"/>
      <c r="D125" s="772"/>
      <c r="E125" s="784"/>
      <c r="F125" s="314" t="s">
        <v>394</v>
      </c>
      <c r="G125" s="365"/>
      <c r="H125" s="303" t="s">
        <v>152</v>
      </c>
      <c r="I125" s="618">
        <v>0.1</v>
      </c>
      <c r="J125" s="335" t="s">
        <v>153</v>
      </c>
      <c r="K125" s="336">
        <f>ROUND(G125*I125,0)</f>
        <v>0</v>
      </c>
      <c r="L125" s="253" t="str">
        <f t="shared" si="2"/>
        <v>(ｲﾅ)</v>
      </c>
      <c r="N125" s="76" t="s">
        <v>403</v>
      </c>
      <c r="O125" s="76" t="s">
        <v>446</v>
      </c>
      <c r="P125" s="78"/>
      <c r="Q125" s="579"/>
      <c r="R125" s="579"/>
      <c r="S125" s="79"/>
      <c r="T125" s="579"/>
      <c r="U125" s="579"/>
      <c r="V125" s="80"/>
      <c r="W125" s="584"/>
      <c r="X125" s="74"/>
    </row>
    <row r="126" spans="2:24" ht="14.25" customHeight="1" x14ac:dyDescent="0.2">
      <c r="B126" s="779"/>
      <c r="C126" s="781"/>
      <c r="D126" s="772"/>
      <c r="E126" s="783"/>
      <c r="F126" s="314" t="s">
        <v>396</v>
      </c>
      <c r="G126" s="365"/>
      <c r="H126" s="303" t="s">
        <v>152</v>
      </c>
      <c r="I126" s="618">
        <v>0.111</v>
      </c>
      <c r="J126" s="303" t="s">
        <v>153</v>
      </c>
      <c r="K126" s="336">
        <f>ROUND(G126*I126,0)</f>
        <v>0</v>
      </c>
      <c r="L126" s="253" t="str">
        <f t="shared" si="2"/>
        <v>(ｲﾆ)</v>
      </c>
      <c r="N126" s="76" t="s">
        <v>403</v>
      </c>
      <c r="O126" s="76" t="s">
        <v>447</v>
      </c>
      <c r="P126" s="78"/>
      <c r="Q126" s="579"/>
      <c r="R126" s="579"/>
      <c r="S126" s="79"/>
      <c r="T126" s="579"/>
      <c r="U126" s="579"/>
      <c r="V126" s="80"/>
      <c r="W126" s="584"/>
      <c r="X126" s="74"/>
    </row>
    <row r="127" spans="2:24" ht="14.25" customHeight="1" x14ac:dyDescent="0.2">
      <c r="B127" s="779"/>
      <c r="C127" s="781"/>
      <c r="D127" s="772"/>
      <c r="E127" s="782" t="s">
        <v>419</v>
      </c>
      <c r="F127" s="313" t="s">
        <v>349</v>
      </c>
      <c r="G127" s="365"/>
      <c r="H127" s="303" t="s">
        <v>152</v>
      </c>
      <c r="I127" s="618">
        <v>0.17799999999999999</v>
      </c>
      <c r="J127" s="335" t="s">
        <v>153</v>
      </c>
      <c r="K127" s="336">
        <f>ROUND(G127*I127,0)</f>
        <v>0</v>
      </c>
      <c r="L127" s="253" t="str">
        <f t="shared" si="2"/>
        <v>(ｲﾇ)</v>
      </c>
      <c r="N127" s="76" t="s">
        <v>403</v>
      </c>
      <c r="O127" s="76" t="s">
        <v>448</v>
      </c>
      <c r="P127" s="78"/>
      <c r="Q127" s="579"/>
      <c r="R127" s="579"/>
      <c r="S127" s="79"/>
      <c r="T127" s="579"/>
      <c r="U127" s="579"/>
      <c r="V127" s="80"/>
      <c r="W127" s="584"/>
      <c r="X127" s="74"/>
    </row>
    <row r="128" spans="2:24" ht="14.25" customHeight="1" x14ac:dyDescent="0.2">
      <c r="B128" s="785"/>
      <c r="C128" s="786"/>
      <c r="D128" s="773"/>
      <c r="E128" s="783"/>
      <c r="F128" s="314" t="s">
        <v>396</v>
      </c>
      <c r="G128" s="365"/>
      <c r="H128" s="303" t="s">
        <v>152</v>
      </c>
      <c r="I128" s="618">
        <v>4.4999999999999998E-2</v>
      </c>
      <c r="J128" s="303" t="s">
        <v>153</v>
      </c>
      <c r="K128" s="336">
        <f>ROUND(G128*I128,0)</f>
        <v>0</v>
      </c>
      <c r="L128" s="253" t="str">
        <f t="shared" si="2"/>
        <v>(ｲﾈ)</v>
      </c>
      <c r="N128" s="76" t="s">
        <v>403</v>
      </c>
      <c r="O128" s="76" t="s">
        <v>449</v>
      </c>
      <c r="P128" s="78"/>
      <c r="Q128" s="579"/>
      <c r="R128" s="579"/>
      <c r="S128" s="79"/>
      <c r="T128" s="579"/>
      <c r="U128" s="579"/>
      <c r="V128" s="80"/>
      <c r="W128" s="584"/>
      <c r="X128" s="74"/>
    </row>
    <row r="129" spans="2:24" ht="14.25" customHeight="1" x14ac:dyDescent="0.2">
      <c r="B129" s="778">
        <v>17</v>
      </c>
      <c r="C129" s="787" t="s">
        <v>450</v>
      </c>
      <c r="D129" s="787" t="s">
        <v>407</v>
      </c>
      <c r="E129" s="782" t="s">
        <v>356</v>
      </c>
      <c r="F129" s="313" t="s">
        <v>349</v>
      </c>
      <c r="G129" s="365"/>
      <c r="H129" s="303" t="s">
        <v>152</v>
      </c>
      <c r="I129" s="618">
        <v>0.24</v>
      </c>
      <c r="J129" s="335" t="s">
        <v>153</v>
      </c>
      <c r="K129" s="336">
        <f t="shared" ref="K129:K154" si="8">ROUND(G129*I129,0)</f>
        <v>0</v>
      </c>
      <c r="L129" s="253" t="str">
        <f t="shared" ref="L129:L170" si="9">$N$16&amp;N129&amp;O129&amp;$O$16</f>
        <v>(ｲﾉ)</v>
      </c>
      <c r="N129" s="76" t="s">
        <v>403</v>
      </c>
      <c r="O129" s="76" t="s">
        <v>377</v>
      </c>
      <c r="P129" s="78"/>
      <c r="Q129" s="579"/>
      <c r="R129" s="579"/>
      <c r="S129" s="79"/>
      <c r="T129" s="579"/>
      <c r="U129" s="579"/>
      <c r="V129" s="80"/>
      <c r="W129" s="584"/>
      <c r="X129" s="74"/>
    </row>
    <row r="130" spans="2:24" ht="14.25" customHeight="1" x14ac:dyDescent="0.2">
      <c r="B130" s="779"/>
      <c r="C130" s="781"/>
      <c r="D130" s="781"/>
      <c r="E130" s="784"/>
      <c r="F130" s="314" t="s">
        <v>394</v>
      </c>
      <c r="G130" s="365"/>
      <c r="H130" s="303" t="s">
        <v>152</v>
      </c>
      <c r="I130" s="618">
        <v>0.216</v>
      </c>
      <c r="J130" s="335" t="s">
        <v>153</v>
      </c>
      <c r="K130" s="336">
        <f t="shared" si="8"/>
        <v>0</v>
      </c>
      <c r="L130" s="253" t="str">
        <f t="shared" si="9"/>
        <v>(ｲﾊ)</v>
      </c>
      <c r="N130" s="76" t="s">
        <v>403</v>
      </c>
      <c r="O130" s="76" t="s">
        <v>378</v>
      </c>
      <c r="P130" s="78"/>
      <c r="Q130" s="579"/>
      <c r="R130" s="579"/>
      <c r="S130" s="79"/>
      <c r="T130" s="579"/>
      <c r="U130" s="579"/>
      <c r="V130" s="80"/>
      <c r="W130" s="584"/>
      <c r="X130" s="74"/>
    </row>
    <row r="131" spans="2:24" ht="14.25" customHeight="1" x14ac:dyDescent="0.2">
      <c r="B131" s="779"/>
      <c r="C131" s="781"/>
      <c r="D131" s="781"/>
      <c r="E131" s="783"/>
      <c r="F131" s="314" t="s">
        <v>396</v>
      </c>
      <c r="G131" s="365"/>
      <c r="H131" s="303" t="s">
        <v>152</v>
      </c>
      <c r="I131" s="618">
        <v>0.24</v>
      </c>
      <c r="J131" s="303" t="s">
        <v>153</v>
      </c>
      <c r="K131" s="336">
        <f t="shared" si="8"/>
        <v>0</v>
      </c>
      <c r="L131" s="253" t="str">
        <f t="shared" si="9"/>
        <v>(ｲﾋ)</v>
      </c>
      <c r="N131" s="76" t="s">
        <v>403</v>
      </c>
      <c r="O131" s="76" t="s">
        <v>379</v>
      </c>
      <c r="P131" s="78"/>
      <c r="Q131" s="579"/>
      <c r="R131" s="579"/>
      <c r="S131" s="79"/>
      <c r="T131" s="579"/>
      <c r="U131" s="579"/>
      <c r="V131" s="80"/>
      <c r="W131" s="584"/>
      <c r="X131" s="74"/>
    </row>
    <row r="132" spans="2:24" ht="14.25" customHeight="1" x14ac:dyDescent="0.2">
      <c r="B132" s="779"/>
      <c r="C132" s="781"/>
      <c r="D132" s="781"/>
      <c r="E132" s="782" t="s">
        <v>419</v>
      </c>
      <c r="F132" s="313" t="s">
        <v>349</v>
      </c>
      <c r="G132" s="365"/>
      <c r="H132" s="303" t="s">
        <v>152</v>
      </c>
      <c r="I132" s="618">
        <v>0.38500000000000001</v>
      </c>
      <c r="J132" s="335" t="s">
        <v>153</v>
      </c>
      <c r="K132" s="336">
        <f t="shared" si="8"/>
        <v>0</v>
      </c>
      <c r="L132" s="253" t="str">
        <f t="shared" si="9"/>
        <v>(ｲﾌ)</v>
      </c>
      <c r="N132" s="76" t="s">
        <v>403</v>
      </c>
      <c r="O132" s="76" t="s">
        <v>380</v>
      </c>
      <c r="P132" s="78"/>
      <c r="Q132" s="579"/>
      <c r="R132" s="579"/>
      <c r="S132" s="79"/>
      <c r="T132" s="579"/>
      <c r="U132" s="579"/>
      <c r="V132" s="80"/>
      <c r="W132" s="584"/>
      <c r="X132" s="74"/>
    </row>
    <row r="133" spans="2:24" ht="14.25" customHeight="1" x14ac:dyDescent="0.2">
      <c r="B133" s="779"/>
      <c r="C133" s="781"/>
      <c r="D133" s="786"/>
      <c r="E133" s="783"/>
      <c r="F133" s="314" t="s">
        <v>396</v>
      </c>
      <c r="G133" s="365"/>
      <c r="H133" s="303" t="s">
        <v>152</v>
      </c>
      <c r="I133" s="618">
        <v>9.6000000000000002E-2</v>
      </c>
      <c r="J133" s="303" t="s">
        <v>153</v>
      </c>
      <c r="K133" s="336">
        <f t="shared" si="8"/>
        <v>0</v>
      </c>
      <c r="L133" s="253" t="str">
        <f t="shared" si="9"/>
        <v>(ｲﾍ)</v>
      </c>
      <c r="N133" s="76" t="s">
        <v>403</v>
      </c>
      <c r="O133" s="76" t="s">
        <v>451</v>
      </c>
      <c r="P133" s="78"/>
      <c r="Q133" s="579"/>
      <c r="R133" s="579"/>
      <c r="S133" s="79"/>
      <c r="T133" s="579"/>
      <c r="U133" s="579"/>
      <c r="V133" s="80"/>
      <c r="W133" s="584"/>
      <c r="X133" s="74"/>
    </row>
    <row r="134" spans="2:24" ht="14.25" customHeight="1" x14ac:dyDescent="0.2">
      <c r="B134" s="779"/>
      <c r="C134" s="781"/>
      <c r="D134" s="771" t="s">
        <v>422</v>
      </c>
      <c r="E134" s="782" t="s">
        <v>356</v>
      </c>
      <c r="F134" s="313" t="s">
        <v>349</v>
      </c>
      <c r="G134" s="365"/>
      <c r="H134" s="303" t="s">
        <v>152</v>
      </c>
      <c r="I134" s="618">
        <v>0.14099999999999999</v>
      </c>
      <c r="J134" s="335" t="s">
        <v>153</v>
      </c>
      <c r="K134" s="336">
        <f t="shared" si="8"/>
        <v>0</v>
      </c>
      <c r="L134" s="253" t="str">
        <f t="shared" si="9"/>
        <v>(ｲﾎ)</v>
      </c>
      <c r="N134" s="76" t="s">
        <v>403</v>
      </c>
      <c r="O134" s="76" t="s">
        <v>452</v>
      </c>
      <c r="P134" s="78"/>
      <c r="Q134" s="579"/>
      <c r="R134" s="579"/>
      <c r="S134" s="79"/>
      <c r="T134" s="579"/>
      <c r="U134" s="579"/>
      <c r="V134" s="80"/>
      <c r="W134" s="584"/>
      <c r="X134" s="74"/>
    </row>
    <row r="135" spans="2:24" ht="14.25" customHeight="1" x14ac:dyDescent="0.2">
      <c r="B135" s="779"/>
      <c r="C135" s="781"/>
      <c r="D135" s="772"/>
      <c r="E135" s="784"/>
      <c r="F135" s="314" t="s">
        <v>394</v>
      </c>
      <c r="G135" s="365"/>
      <c r="H135" s="303" t="s">
        <v>152</v>
      </c>
      <c r="I135" s="618">
        <v>0.127</v>
      </c>
      <c r="J135" s="335" t="s">
        <v>153</v>
      </c>
      <c r="K135" s="336">
        <f t="shared" si="8"/>
        <v>0</v>
      </c>
      <c r="L135" s="253" t="str">
        <f t="shared" si="9"/>
        <v>(ｲﾏ)</v>
      </c>
      <c r="N135" s="76" t="s">
        <v>403</v>
      </c>
      <c r="O135" s="76" t="s">
        <v>453</v>
      </c>
      <c r="P135" s="78"/>
      <c r="Q135" s="579"/>
      <c r="R135" s="579"/>
      <c r="S135" s="79"/>
      <c r="T135" s="579"/>
      <c r="U135" s="579"/>
      <c r="V135" s="80"/>
      <c r="W135" s="584"/>
      <c r="X135" s="74"/>
    </row>
    <row r="136" spans="2:24" ht="14.25" customHeight="1" x14ac:dyDescent="0.2">
      <c r="B136" s="779"/>
      <c r="C136" s="781"/>
      <c r="D136" s="772"/>
      <c r="E136" s="783"/>
      <c r="F136" s="314" t="s">
        <v>396</v>
      </c>
      <c r="G136" s="365"/>
      <c r="H136" s="303" t="s">
        <v>152</v>
      </c>
      <c r="I136" s="618">
        <v>0.14099999999999999</v>
      </c>
      <c r="J136" s="303" t="s">
        <v>153</v>
      </c>
      <c r="K136" s="336">
        <f t="shared" si="8"/>
        <v>0</v>
      </c>
      <c r="L136" s="253" t="str">
        <f t="shared" si="9"/>
        <v>(ｲﾐ)</v>
      </c>
      <c r="N136" s="76" t="s">
        <v>403</v>
      </c>
      <c r="O136" s="76" t="s">
        <v>454</v>
      </c>
      <c r="P136" s="78"/>
      <c r="Q136" s="579"/>
      <c r="R136" s="579"/>
      <c r="S136" s="79"/>
      <c r="T136" s="579"/>
      <c r="U136" s="579"/>
      <c r="V136" s="80"/>
      <c r="W136" s="584"/>
      <c r="X136" s="74"/>
    </row>
    <row r="137" spans="2:24" ht="14.25" customHeight="1" x14ac:dyDescent="0.2">
      <c r="B137" s="779"/>
      <c r="C137" s="781"/>
      <c r="D137" s="772"/>
      <c r="E137" s="782" t="s">
        <v>419</v>
      </c>
      <c r="F137" s="313" t="s">
        <v>349</v>
      </c>
      <c r="G137" s="365"/>
      <c r="H137" s="303" t="s">
        <v>152</v>
      </c>
      <c r="I137" s="618">
        <v>0.22600000000000001</v>
      </c>
      <c r="J137" s="335" t="s">
        <v>153</v>
      </c>
      <c r="K137" s="336">
        <f t="shared" si="8"/>
        <v>0</v>
      </c>
      <c r="L137" s="253" t="str">
        <f t="shared" si="9"/>
        <v>(ｲﾑ)</v>
      </c>
      <c r="N137" s="76" t="s">
        <v>403</v>
      </c>
      <c r="O137" s="76" t="s">
        <v>455</v>
      </c>
      <c r="P137" s="78"/>
      <c r="Q137" s="579"/>
      <c r="R137" s="579"/>
      <c r="S137" s="79"/>
      <c r="T137" s="579"/>
      <c r="U137" s="579"/>
      <c r="V137" s="80"/>
      <c r="W137" s="584"/>
      <c r="X137" s="74"/>
    </row>
    <row r="138" spans="2:24" ht="14.25" customHeight="1" x14ac:dyDescent="0.2">
      <c r="B138" s="785"/>
      <c r="C138" s="786"/>
      <c r="D138" s="773"/>
      <c r="E138" s="783"/>
      <c r="F138" s="314" t="s">
        <v>396</v>
      </c>
      <c r="G138" s="365"/>
      <c r="H138" s="303" t="s">
        <v>152</v>
      </c>
      <c r="I138" s="618">
        <v>5.7000000000000002E-2</v>
      </c>
      <c r="J138" s="303" t="s">
        <v>153</v>
      </c>
      <c r="K138" s="336">
        <f t="shared" si="8"/>
        <v>0</v>
      </c>
      <c r="L138" s="253" t="str">
        <f t="shared" si="9"/>
        <v>(ｲﾒ)</v>
      </c>
      <c r="N138" s="76" t="s">
        <v>403</v>
      </c>
      <c r="O138" s="76" t="s">
        <v>456</v>
      </c>
      <c r="P138" s="78"/>
      <c r="Q138" s="579"/>
      <c r="R138" s="579"/>
      <c r="S138" s="79"/>
      <c r="T138" s="579"/>
      <c r="U138" s="579"/>
      <c r="V138" s="80"/>
      <c r="W138" s="584"/>
      <c r="X138" s="74"/>
    </row>
    <row r="139" spans="2:24" ht="14.25" customHeight="1" x14ac:dyDescent="0.2">
      <c r="B139" s="778">
        <v>18</v>
      </c>
      <c r="C139" s="787" t="s">
        <v>457</v>
      </c>
      <c r="D139" s="787" t="s">
        <v>407</v>
      </c>
      <c r="E139" s="782" t="s">
        <v>356</v>
      </c>
      <c r="F139" s="313" t="s">
        <v>349</v>
      </c>
      <c r="G139" s="365"/>
      <c r="H139" s="303" t="s">
        <v>152</v>
      </c>
      <c r="I139" s="618">
        <v>0.245</v>
      </c>
      <c r="J139" s="335" t="s">
        <v>153</v>
      </c>
      <c r="K139" s="336">
        <f t="shared" si="8"/>
        <v>0</v>
      </c>
      <c r="L139" s="253" t="str">
        <f t="shared" si="9"/>
        <v>(ｲﾓ)</v>
      </c>
      <c r="N139" s="76" t="s">
        <v>403</v>
      </c>
      <c r="O139" s="76" t="s">
        <v>387</v>
      </c>
      <c r="P139" s="78"/>
      <c r="Q139" s="579"/>
      <c r="R139" s="579"/>
      <c r="S139" s="79"/>
      <c r="T139" s="579"/>
      <c r="U139" s="579"/>
      <c r="V139" s="80"/>
      <c r="W139" s="584"/>
      <c r="X139" s="74"/>
    </row>
    <row r="140" spans="2:24" ht="14.25" customHeight="1" x14ac:dyDescent="0.2">
      <c r="B140" s="779"/>
      <c r="C140" s="781"/>
      <c r="D140" s="781"/>
      <c r="E140" s="784"/>
      <c r="F140" s="314" t="s">
        <v>394</v>
      </c>
      <c r="G140" s="365"/>
      <c r="H140" s="303" t="s">
        <v>152</v>
      </c>
      <c r="I140" s="618">
        <v>0.22</v>
      </c>
      <c r="J140" s="335" t="s">
        <v>153</v>
      </c>
      <c r="K140" s="336">
        <f t="shared" si="8"/>
        <v>0</v>
      </c>
      <c r="L140" s="253" t="str">
        <f t="shared" si="9"/>
        <v>(ｲﾔ)</v>
      </c>
      <c r="N140" s="76" t="s">
        <v>403</v>
      </c>
      <c r="O140" s="76" t="s">
        <v>423</v>
      </c>
      <c r="P140" s="78"/>
      <c r="Q140" s="579"/>
      <c r="R140" s="579"/>
      <c r="S140" s="79"/>
      <c r="T140" s="579"/>
      <c r="U140" s="579"/>
      <c r="V140" s="80"/>
      <c r="W140" s="584"/>
      <c r="X140" s="74"/>
    </row>
    <row r="141" spans="2:24" ht="14.25" customHeight="1" x14ac:dyDescent="0.2">
      <c r="B141" s="779"/>
      <c r="C141" s="781"/>
      <c r="D141" s="781"/>
      <c r="E141" s="783"/>
      <c r="F141" s="314" t="s">
        <v>396</v>
      </c>
      <c r="G141" s="365"/>
      <c r="H141" s="303" t="s">
        <v>152</v>
      </c>
      <c r="I141" s="618">
        <v>0.245</v>
      </c>
      <c r="J141" s="303" t="s">
        <v>153</v>
      </c>
      <c r="K141" s="336">
        <f t="shared" si="8"/>
        <v>0</v>
      </c>
      <c r="L141" s="253" t="str">
        <f t="shared" si="9"/>
        <v>(ｲﾕ)</v>
      </c>
      <c r="N141" s="76" t="s">
        <v>403</v>
      </c>
      <c r="O141" s="76" t="s">
        <v>424</v>
      </c>
      <c r="P141" s="78"/>
      <c r="Q141" s="579"/>
      <c r="R141" s="579"/>
      <c r="S141" s="79"/>
      <c r="T141" s="579"/>
      <c r="U141" s="579"/>
      <c r="V141" s="80"/>
      <c r="W141" s="584"/>
      <c r="X141" s="74"/>
    </row>
    <row r="142" spans="2:24" ht="14.25" customHeight="1" x14ac:dyDescent="0.2">
      <c r="B142" s="779"/>
      <c r="C142" s="781"/>
      <c r="D142" s="781"/>
      <c r="E142" s="782" t="s">
        <v>419</v>
      </c>
      <c r="F142" s="313" t="s">
        <v>349</v>
      </c>
      <c r="G142" s="365"/>
      <c r="H142" s="303" t="s">
        <v>152</v>
      </c>
      <c r="I142" s="618">
        <v>0.39200000000000002</v>
      </c>
      <c r="J142" s="335" t="s">
        <v>153</v>
      </c>
      <c r="K142" s="336">
        <f t="shared" si="8"/>
        <v>0</v>
      </c>
      <c r="L142" s="253" t="str">
        <f t="shared" si="9"/>
        <v>(ｲﾖ)</v>
      </c>
      <c r="N142" s="76" t="s">
        <v>403</v>
      </c>
      <c r="O142" s="76" t="s">
        <v>425</v>
      </c>
      <c r="P142" s="78"/>
      <c r="Q142" s="579"/>
      <c r="R142" s="579"/>
      <c r="S142" s="79"/>
      <c r="T142" s="579"/>
      <c r="U142" s="579"/>
      <c r="V142" s="80"/>
      <c r="W142" s="584"/>
      <c r="X142" s="74"/>
    </row>
    <row r="143" spans="2:24" ht="14.25" customHeight="1" x14ac:dyDescent="0.2">
      <c r="B143" s="779"/>
      <c r="C143" s="781"/>
      <c r="D143" s="786"/>
      <c r="E143" s="783"/>
      <c r="F143" s="314" t="s">
        <v>396</v>
      </c>
      <c r="G143" s="365"/>
      <c r="H143" s="303" t="s">
        <v>152</v>
      </c>
      <c r="I143" s="618">
        <v>9.8000000000000004E-2</v>
      </c>
      <c r="J143" s="303" t="s">
        <v>153</v>
      </c>
      <c r="K143" s="336">
        <f t="shared" si="8"/>
        <v>0</v>
      </c>
      <c r="L143" s="253" t="str">
        <f t="shared" si="9"/>
        <v>(ｲﾗ)</v>
      </c>
      <c r="N143" s="76" t="s">
        <v>403</v>
      </c>
      <c r="O143" s="76" t="s">
        <v>426</v>
      </c>
      <c r="P143" s="78"/>
      <c r="Q143" s="579"/>
      <c r="R143" s="579"/>
      <c r="S143" s="79"/>
      <c r="T143" s="579"/>
      <c r="U143" s="579"/>
      <c r="V143" s="80"/>
      <c r="W143" s="584"/>
      <c r="X143" s="74"/>
    </row>
    <row r="144" spans="2:24" ht="14.25" customHeight="1" x14ac:dyDescent="0.2">
      <c r="B144" s="779"/>
      <c r="C144" s="781"/>
      <c r="D144" s="771" t="s">
        <v>422</v>
      </c>
      <c r="E144" s="782" t="s">
        <v>356</v>
      </c>
      <c r="F144" s="313" t="s">
        <v>349</v>
      </c>
      <c r="G144" s="365"/>
      <c r="H144" s="303" t="s">
        <v>152</v>
      </c>
      <c r="I144" s="618">
        <v>0.16700000000000001</v>
      </c>
      <c r="J144" s="335" t="s">
        <v>153</v>
      </c>
      <c r="K144" s="336">
        <f t="shared" si="8"/>
        <v>0</v>
      </c>
      <c r="L144" s="253" t="str">
        <f t="shared" si="9"/>
        <v>(ｲﾘ)</v>
      </c>
      <c r="N144" s="76" t="s">
        <v>403</v>
      </c>
      <c r="O144" s="76" t="s">
        <v>427</v>
      </c>
      <c r="P144" s="78"/>
      <c r="Q144" s="579"/>
      <c r="R144" s="579"/>
      <c r="S144" s="79"/>
      <c r="T144" s="579"/>
      <c r="U144" s="579"/>
      <c r="V144" s="80"/>
      <c r="W144" s="584"/>
      <c r="X144" s="74"/>
    </row>
    <row r="145" spans="2:24" ht="14.25" customHeight="1" x14ac:dyDescent="0.2">
      <c r="B145" s="779"/>
      <c r="C145" s="781"/>
      <c r="D145" s="772"/>
      <c r="E145" s="784"/>
      <c r="F145" s="314" t="s">
        <v>394</v>
      </c>
      <c r="G145" s="365"/>
      <c r="H145" s="303" t="s">
        <v>152</v>
      </c>
      <c r="I145" s="618">
        <v>0.15</v>
      </c>
      <c r="J145" s="335" t="s">
        <v>153</v>
      </c>
      <c r="K145" s="336">
        <f t="shared" si="8"/>
        <v>0</v>
      </c>
      <c r="L145" s="253" t="str">
        <f t="shared" si="9"/>
        <v>(ｲﾙ)</v>
      </c>
      <c r="N145" s="76" t="s">
        <v>403</v>
      </c>
      <c r="O145" s="76" t="s">
        <v>429</v>
      </c>
      <c r="P145" s="78"/>
      <c r="Q145" s="579"/>
      <c r="R145" s="579"/>
      <c r="S145" s="79"/>
      <c r="T145" s="579"/>
      <c r="U145" s="579"/>
      <c r="V145" s="80"/>
      <c r="W145" s="584"/>
      <c r="X145" s="74"/>
    </row>
    <row r="146" spans="2:24" ht="14.25" customHeight="1" x14ac:dyDescent="0.2">
      <c r="B146" s="779"/>
      <c r="C146" s="781"/>
      <c r="D146" s="772"/>
      <c r="E146" s="783"/>
      <c r="F146" s="314" t="s">
        <v>396</v>
      </c>
      <c r="G146" s="365"/>
      <c r="H146" s="303" t="s">
        <v>152</v>
      </c>
      <c r="I146" s="618">
        <v>0.16700000000000001</v>
      </c>
      <c r="J146" s="303" t="s">
        <v>153</v>
      </c>
      <c r="K146" s="336">
        <f t="shared" si="8"/>
        <v>0</v>
      </c>
      <c r="L146" s="253" t="str">
        <f t="shared" si="9"/>
        <v>(ｲﾚ)</v>
      </c>
      <c r="N146" s="76" t="s">
        <v>403</v>
      </c>
      <c r="O146" s="76" t="s">
        <v>430</v>
      </c>
      <c r="P146" s="78"/>
      <c r="Q146" s="579"/>
      <c r="R146" s="579"/>
      <c r="S146" s="79"/>
      <c r="T146" s="579"/>
      <c r="U146" s="579"/>
      <c r="V146" s="80"/>
      <c r="W146" s="584"/>
      <c r="X146" s="74"/>
    </row>
    <row r="147" spans="2:24" ht="14.25" customHeight="1" x14ac:dyDescent="0.2">
      <c r="B147" s="779"/>
      <c r="C147" s="781"/>
      <c r="D147" s="772"/>
      <c r="E147" s="782" t="s">
        <v>419</v>
      </c>
      <c r="F147" s="313" t="s">
        <v>349</v>
      </c>
      <c r="G147" s="365"/>
      <c r="H147" s="303" t="s">
        <v>152</v>
      </c>
      <c r="I147" s="618">
        <v>0.26700000000000002</v>
      </c>
      <c r="J147" s="335" t="s">
        <v>153</v>
      </c>
      <c r="K147" s="336">
        <f t="shared" si="8"/>
        <v>0</v>
      </c>
      <c r="L147" s="253" t="str">
        <f t="shared" si="9"/>
        <v>(ｲﾛ)</v>
      </c>
      <c r="N147" s="76" t="s">
        <v>403</v>
      </c>
      <c r="O147" s="76" t="s">
        <v>431</v>
      </c>
      <c r="P147" s="78"/>
      <c r="Q147" s="579"/>
      <c r="R147" s="579"/>
      <c r="S147" s="79"/>
      <c r="T147" s="579"/>
      <c r="U147" s="579"/>
      <c r="V147" s="80"/>
      <c r="W147" s="584"/>
      <c r="X147" s="74"/>
    </row>
    <row r="148" spans="2:24" ht="14.25" customHeight="1" x14ac:dyDescent="0.2">
      <c r="B148" s="785"/>
      <c r="C148" s="786"/>
      <c r="D148" s="773"/>
      <c r="E148" s="783"/>
      <c r="F148" s="314" t="s">
        <v>396</v>
      </c>
      <c r="G148" s="365"/>
      <c r="H148" s="303" t="s">
        <v>152</v>
      </c>
      <c r="I148" s="618">
        <v>6.7000000000000004E-2</v>
      </c>
      <c r="J148" s="303" t="s">
        <v>153</v>
      </c>
      <c r="K148" s="336">
        <f t="shared" si="8"/>
        <v>0</v>
      </c>
      <c r="L148" s="253" t="str">
        <f t="shared" si="9"/>
        <v>(ｲﾜ)</v>
      </c>
      <c r="N148" s="76" t="s">
        <v>403</v>
      </c>
      <c r="O148" s="76" t="s">
        <v>399</v>
      </c>
      <c r="P148" s="78"/>
      <c r="Q148" s="579"/>
      <c r="R148" s="579"/>
      <c r="S148" s="79"/>
      <c r="T148" s="579"/>
      <c r="U148" s="579"/>
      <c r="V148" s="80"/>
      <c r="W148" s="584"/>
      <c r="X148" s="74"/>
    </row>
    <row r="149" spans="2:24" ht="14.25" customHeight="1" x14ac:dyDescent="0.2">
      <c r="B149" s="778">
        <v>19</v>
      </c>
      <c r="C149" s="787" t="s">
        <v>458</v>
      </c>
      <c r="D149" s="787" t="s">
        <v>407</v>
      </c>
      <c r="E149" s="782" t="s">
        <v>356</v>
      </c>
      <c r="F149" s="313" t="s">
        <v>349</v>
      </c>
      <c r="G149" s="365"/>
      <c r="H149" s="303" t="s">
        <v>152</v>
      </c>
      <c r="I149" s="618">
        <v>0.25</v>
      </c>
      <c r="J149" s="335" t="s">
        <v>153</v>
      </c>
      <c r="K149" s="336">
        <f t="shared" si="8"/>
        <v>0</v>
      </c>
      <c r="L149" s="253" t="str">
        <f t="shared" si="9"/>
        <v>(ｲｦ)</v>
      </c>
      <c r="N149" s="76" t="s">
        <v>403</v>
      </c>
      <c r="O149" s="76" t="s">
        <v>400</v>
      </c>
      <c r="P149" s="78"/>
      <c r="Q149" s="579"/>
      <c r="R149" s="579"/>
      <c r="S149" s="79"/>
      <c r="T149" s="579"/>
      <c r="U149" s="579"/>
      <c r="V149" s="80"/>
      <c r="W149" s="584"/>
      <c r="X149" s="74"/>
    </row>
    <row r="150" spans="2:24" ht="14.25" customHeight="1" x14ac:dyDescent="0.2">
      <c r="B150" s="779"/>
      <c r="C150" s="781"/>
      <c r="D150" s="781"/>
      <c r="E150" s="784"/>
      <c r="F150" s="314" t="s">
        <v>394</v>
      </c>
      <c r="G150" s="365"/>
      <c r="H150" s="303" t="s">
        <v>152</v>
      </c>
      <c r="I150" s="618">
        <v>0.22500000000000001</v>
      </c>
      <c r="J150" s="335" t="s">
        <v>153</v>
      </c>
      <c r="K150" s="336">
        <f t="shared" si="8"/>
        <v>0</v>
      </c>
      <c r="L150" s="253" t="str">
        <f t="shared" si="9"/>
        <v>(ｲﾝ)</v>
      </c>
      <c r="N150" s="76" t="s">
        <v>403</v>
      </c>
      <c r="O150" s="76" t="s">
        <v>401</v>
      </c>
      <c r="P150" s="78"/>
      <c r="Q150" s="579"/>
      <c r="R150" s="579"/>
      <c r="S150" s="79"/>
      <c r="T150" s="579"/>
      <c r="U150" s="579"/>
      <c r="V150" s="80"/>
      <c r="W150" s="584"/>
      <c r="X150" s="74"/>
    </row>
    <row r="151" spans="2:24" ht="14.25" customHeight="1" x14ac:dyDescent="0.2">
      <c r="B151" s="779"/>
      <c r="C151" s="781"/>
      <c r="D151" s="781"/>
      <c r="E151" s="783"/>
      <c r="F151" s="314" t="s">
        <v>396</v>
      </c>
      <c r="G151" s="365"/>
      <c r="H151" s="303" t="s">
        <v>152</v>
      </c>
      <c r="I151" s="618">
        <v>0.45</v>
      </c>
      <c r="J151" s="303" t="s">
        <v>153</v>
      </c>
      <c r="K151" s="336">
        <f t="shared" si="8"/>
        <v>0</v>
      </c>
      <c r="L151" s="253" t="str">
        <f t="shared" si="9"/>
        <v>(ｳｱ)</v>
      </c>
      <c r="N151" s="76" t="s">
        <v>404</v>
      </c>
      <c r="O151" s="76" t="s">
        <v>402</v>
      </c>
      <c r="P151" s="78"/>
      <c r="Q151" s="579"/>
      <c r="R151" s="579"/>
      <c r="S151" s="79"/>
      <c r="T151" s="579"/>
      <c r="U151" s="579"/>
      <c r="V151" s="80"/>
      <c r="W151" s="584"/>
      <c r="X151" s="74"/>
    </row>
    <row r="152" spans="2:24" ht="14.25" customHeight="1" x14ac:dyDescent="0.2">
      <c r="B152" s="779"/>
      <c r="C152" s="781"/>
      <c r="D152" s="781"/>
      <c r="E152" s="782" t="s">
        <v>419</v>
      </c>
      <c r="F152" s="313" t="s">
        <v>349</v>
      </c>
      <c r="G152" s="365"/>
      <c r="H152" s="303" t="s">
        <v>152</v>
      </c>
      <c r="I152" s="618">
        <v>0.4</v>
      </c>
      <c r="J152" s="335" t="s">
        <v>153</v>
      </c>
      <c r="K152" s="336">
        <f t="shared" si="8"/>
        <v>0</v>
      </c>
      <c r="L152" s="253" t="str">
        <f t="shared" si="9"/>
        <v>(ｳｲ)</v>
      </c>
      <c r="N152" s="76" t="s">
        <v>404</v>
      </c>
      <c r="O152" s="76" t="s">
        <v>403</v>
      </c>
      <c r="P152" s="78"/>
      <c r="Q152" s="579"/>
      <c r="R152" s="579"/>
      <c r="S152" s="79"/>
      <c r="T152" s="579"/>
      <c r="U152" s="579"/>
      <c r="V152" s="80"/>
      <c r="W152" s="584"/>
      <c r="X152" s="74"/>
    </row>
    <row r="153" spans="2:24" ht="14.25" customHeight="1" x14ac:dyDescent="0.2">
      <c r="B153" s="779"/>
      <c r="C153" s="781"/>
      <c r="D153" s="786"/>
      <c r="E153" s="783"/>
      <c r="F153" s="314" t="s">
        <v>396</v>
      </c>
      <c r="G153" s="365"/>
      <c r="H153" s="303" t="s">
        <v>152</v>
      </c>
      <c r="I153" s="618">
        <v>0.3</v>
      </c>
      <c r="J153" s="303" t="s">
        <v>153</v>
      </c>
      <c r="K153" s="336">
        <f t="shared" si="8"/>
        <v>0</v>
      </c>
      <c r="L153" s="253" t="str">
        <f t="shared" si="9"/>
        <v>(ｳｳ)</v>
      </c>
      <c r="N153" s="76" t="s">
        <v>404</v>
      </c>
      <c r="O153" s="76" t="s">
        <v>404</v>
      </c>
      <c r="P153" s="78"/>
      <c r="Q153" s="579"/>
      <c r="R153" s="579"/>
      <c r="S153" s="79"/>
      <c r="T153" s="579"/>
      <c r="U153" s="579"/>
      <c r="V153" s="80"/>
      <c r="W153" s="584"/>
      <c r="X153" s="74"/>
    </row>
    <row r="154" spans="2:24" ht="14.25" customHeight="1" x14ac:dyDescent="0.2">
      <c r="B154" s="779"/>
      <c r="C154" s="781"/>
      <c r="D154" s="771" t="s">
        <v>422</v>
      </c>
      <c r="E154" s="782" t="s">
        <v>356</v>
      </c>
      <c r="F154" s="313" t="s">
        <v>349</v>
      </c>
      <c r="G154" s="365"/>
      <c r="H154" s="303" t="s">
        <v>152</v>
      </c>
      <c r="I154" s="618">
        <v>0.19500000000000001</v>
      </c>
      <c r="J154" s="335" t="s">
        <v>153</v>
      </c>
      <c r="K154" s="336">
        <f t="shared" si="8"/>
        <v>0</v>
      </c>
      <c r="L154" s="253" t="str">
        <f t="shared" si="9"/>
        <v>(ｳｴ)</v>
      </c>
      <c r="N154" s="76" t="s">
        <v>404</v>
      </c>
      <c r="O154" s="76" t="s">
        <v>405</v>
      </c>
      <c r="P154" s="78"/>
      <c r="Q154" s="579"/>
      <c r="R154" s="579"/>
      <c r="S154" s="79"/>
      <c r="T154" s="579"/>
      <c r="U154" s="579"/>
      <c r="V154" s="80"/>
      <c r="W154" s="584"/>
      <c r="X154" s="74"/>
    </row>
    <row r="155" spans="2:24" ht="14.25" customHeight="1" x14ac:dyDescent="0.2">
      <c r="B155" s="779"/>
      <c r="C155" s="781"/>
      <c r="D155" s="772"/>
      <c r="E155" s="784"/>
      <c r="F155" s="314" t="s">
        <v>394</v>
      </c>
      <c r="G155" s="365"/>
      <c r="H155" s="303" t="s">
        <v>152</v>
      </c>
      <c r="I155" s="618">
        <v>0.17499999999999999</v>
      </c>
      <c r="J155" s="335" t="s">
        <v>153</v>
      </c>
      <c r="K155" s="336">
        <f>ROUND(G155*I155,0)</f>
        <v>0</v>
      </c>
      <c r="L155" s="253" t="str">
        <f t="shared" si="9"/>
        <v>(ｳｵ)</v>
      </c>
      <c r="N155" s="76" t="s">
        <v>404</v>
      </c>
      <c r="O155" s="76" t="s">
        <v>433</v>
      </c>
      <c r="P155" s="78"/>
      <c r="Q155" s="579"/>
      <c r="R155" s="579"/>
      <c r="S155" s="79"/>
      <c r="T155" s="579"/>
      <c r="U155" s="579"/>
      <c r="V155" s="80"/>
      <c r="W155" s="584"/>
      <c r="X155" s="74"/>
    </row>
    <row r="156" spans="2:24" ht="14.25" customHeight="1" x14ac:dyDescent="0.2">
      <c r="B156" s="779"/>
      <c r="C156" s="781"/>
      <c r="D156" s="772"/>
      <c r="E156" s="783"/>
      <c r="F156" s="314" t="s">
        <v>396</v>
      </c>
      <c r="G156" s="365"/>
      <c r="H156" s="303" t="s">
        <v>152</v>
      </c>
      <c r="I156" s="618">
        <v>0.35099999999999998</v>
      </c>
      <c r="J156" s="303" t="s">
        <v>153</v>
      </c>
      <c r="K156" s="336">
        <f>ROUND(G156*I156,0)</f>
        <v>0</v>
      </c>
      <c r="L156" s="253" t="str">
        <f t="shared" si="9"/>
        <v>(ｳｶ)</v>
      </c>
      <c r="N156" s="76" t="s">
        <v>404</v>
      </c>
      <c r="O156" s="76" t="s">
        <v>434</v>
      </c>
      <c r="P156" s="78"/>
      <c r="Q156" s="579"/>
      <c r="R156" s="579"/>
      <c r="S156" s="79"/>
      <c r="T156" s="579"/>
      <c r="U156" s="579"/>
      <c r="V156" s="80"/>
      <c r="W156" s="584"/>
      <c r="X156" s="74"/>
    </row>
    <row r="157" spans="2:24" ht="14.25" customHeight="1" x14ac:dyDescent="0.2">
      <c r="B157" s="779"/>
      <c r="C157" s="781"/>
      <c r="D157" s="772"/>
      <c r="E157" s="782" t="s">
        <v>419</v>
      </c>
      <c r="F157" s="313" t="s">
        <v>349</v>
      </c>
      <c r="G157" s="365"/>
      <c r="H157" s="303" t="s">
        <v>152</v>
      </c>
      <c r="I157" s="618">
        <v>0.312</v>
      </c>
      <c r="J157" s="335" t="s">
        <v>153</v>
      </c>
      <c r="K157" s="336">
        <f>ROUND(G157*I157,0)</f>
        <v>0</v>
      </c>
      <c r="L157" s="253" t="str">
        <f t="shared" si="9"/>
        <v>(ｳｷ)</v>
      </c>
      <c r="N157" s="76" t="s">
        <v>404</v>
      </c>
      <c r="O157" s="76" t="s">
        <v>435</v>
      </c>
      <c r="P157" s="78"/>
      <c r="Q157" s="579"/>
      <c r="R157" s="579"/>
      <c r="S157" s="79"/>
      <c r="T157" s="579"/>
      <c r="U157" s="579"/>
      <c r="V157" s="80"/>
      <c r="W157" s="584"/>
      <c r="X157" s="74"/>
    </row>
    <row r="158" spans="2:24" ht="14.25" customHeight="1" x14ac:dyDescent="0.2">
      <c r="B158" s="785"/>
      <c r="C158" s="786"/>
      <c r="D158" s="773"/>
      <c r="E158" s="783"/>
      <c r="F158" s="314" t="s">
        <v>396</v>
      </c>
      <c r="G158" s="365"/>
      <c r="H158" s="303" t="s">
        <v>152</v>
      </c>
      <c r="I158" s="618">
        <v>0.23400000000000001</v>
      </c>
      <c r="J158" s="303" t="s">
        <v>153</v>
      </c>
      <c r="K158" s="336">
        <f>ROUND(G158*I158,0)</f>
        <v>0</v>
      </c>
      <c r="L158" s="253" t="str">
        <f t="shared" si="9"/>
        <v>(ｳｸ)</v>
      </c>
      <c r="N158" s="76" t="s">
        <v>404</v>
      </c>
      <c r="O158" s="76" t="s">
        <v>436</v>
      </c>
      <c r="P158" s="78"/>
      <c r="Q158" s="579"/>
      <c r="R158" s="579"/>
      <c r="S158" s="79"/>
      <c r="T158" s="579"/>
      <c r="U158" s="579"/>
      <c r="V158" s="80"/>
      <c r="W158" s="584"/>
      <c r="X158" s="74"/>
    </row>
    <row r="159" spans="2:24" ht="14.25" customHeight="1" x14ac:dyDescent="0.2">
      <c r="B159" s="778">
        <v>20</v>
      </c>
      <c r="C159" s="787" t="s">
        <v>459</v>
      </c>
      <c r="D159" s="771" t="s">
        <v>407</v>
      </c>
      <c r="E159" s="373" t="s">
        <v>356</v>
      </c>
      <c r="F159" s="313" t="s">
        <v>349</v>
      </c>
      <c r="G159" s="365"/>
      <c r="H159" s="303" t="s">
        <v>152</v>
      </c>
      <c r="I159" s="618">
        <v>0.25</v>
      </c>
      <c r="J159" s="335" t="s">
        <v>153</v>
      </c>
      <c r="K159" s="336">
        <f t="shared" ref="K159:K162" si="10">ROUND(G159*I159,0)</f>
        <v>0</v>
      </c>
      <c r="L159" s="253" t="str">
        <f t="shared" si="9"/>
        <v>(ｳｹ)</v>
      </c>
      <c r="N159" s="76" t="s">
        <v>404</v>
      </c>
      <c r="O159" s="76" t="s">
        <v>460</v>
      </c>
      <c r="P159" s="78"/>
      <c r="Q159" s="579"/>
      <c r="R159" s="579"/>
      <c r="S159" s="79"/>
      <c r="T159" s="579"/>
      <c r="U159" s="579"/>
      <c r="V159" s="80"/>
      <c r="W159" s="584"/>
      <c r="X159" s="74"/>
    </row>
    <row r="160" spans="2:24" ht="14.25" customHeight="1" x14ac:dyDescent="0.2">
      <c r="B160" s="779"/>
      <c r="C160" s="781"/>
      <c r="D160" s="772"/>
      <c r="E160" s="373" t="s">
        <v>419</v>
      </c>
      <c r="F160" s="313" t="s">
        <v>349</v>
      </c>
      <c r="G160" s="365"/>
      <c r="H160" s="303" t="s">
        <v>152</v>
      </c>
      <c r="I160" s="618">
        <v>0.4</v>
      </c>
      <c r="J160" s="335" t="s">
        <v>153</v>
      </c>
      <c r="K160" s="336">
        <f t="shared" si="10"/>
        <v>0</v>
      </c>
      <c r="L160" s="253" t="str">
        <f t="shared" si="9"/>
        <v>(ｳｺ)</v>
      </c>
      <c r="N160" s="76" t="s">
        <v>404</v>
      </c>
      <c r="O160" s="76" t="s">
        <v>461</v>
      </c>
      <c r="P160" s="78"/>
      <c r="Q160" s="579"/>
      <c r="R160" s="579"/>
      <c r="S160" s="79"/>
      <c r="T160" s="579"/>
      <c r="U160" s="579"/>
      <c r="V160" s="80"/>
      <c r="W160" s="584"/>
      <c r="X160" s="74"/>
    </row>
    <row r="161" spans="2:24" ht="14.25" customHeight="1" x14ac:dyDescent="0.2">
      <c r="B161" s="779"/>
      <c r="C161" s="781"/>
      <c r="D161" s="773"/>
      <c r="E161" s="373" t="s">
        <v>462</v>
      </c>
      <c r="F161" s="313" t="s">
        <v>349</v>
      </c>
      <c r="G161" s="365"/>
      <c r="H161" s="303" t="s">
        <v>152</v>
      </c>
      <c r="I161" s="618">
        <v>0.7</v>
      </c>
      <c r="J161" s="335" t="s">
        <v>153</v>
      </c>
      <c r="K161" s="336">
        <f t="shared" ref="K161" si="11">ROUND(G161*I161,0)</f>
        <v>0</v>
      </c>
      <c r="L161" s="253" t="str">
        <f t="shared" ref="L161" si="12">$N$16&amp;N161&amp;O161&amp;$O$16</f>
        <v>(ｳｻ)</v>
      </c>
      <c r="N161" s="76" t="s">
        <v>463</v>
      </c>
      <c r="O161" s="76" t="s">
        <v>464</v>
      </c>
      <c r="P161" s="78"/>
      <c r="Q161" s="579"/>
      <c r="R161" s="579"/>
      <c r="S161" s="79"/>
      <c r="T161" s="579"/>
      <c r="U161" s="579"/>
      <c r="V161" s="80"/>
      <c r="W161" s="584"/>
      <c r="X161" s="74"/>
    </row>
    <row r="162" spans="2:24" ht="14.25" customHeight="1" x14ac:dyDescent="0.2">
      <c r="B162" s="779"/>
      <c r="C162" s="781"/>
      <c r="D162" s="771" t="s">
        <v>422</v>
      </c>
      <c r="E162" s="373" t="s">
        <v>356</v>
      </c>
      <c r="F162" s="313" t="s">
        <v>349</v>
      </c>
      <c r="G162" s="365"/>
      <c r="H162" s="303" t="s">
        <v>152</v>
      </c>
      <c r="I162" s="618">
        <v>0.223</v>
      </c>
      <c r="J162" s="335" t="s">
        <v>153</v>
      </c>
      <c r="K162" s="336">
        <f t="shared" si="10"/>
        <v>0</v>
      </c>
      <c r="L162" s="253" t="str">
        <f t="shared" si="9"/>
        <v>(ｳｼ)</v>
      </c>
      <c r="N162" s="76" t="s">
        <v>404</v>
      </c>
      <c r="O162" s="76" t="s">
        <v>465</v>
      </c>
      <c r="P162" s="78"/>
      <c r="Q162" s="579"/>
      <c r="R162" s="579"/>
      <c r="S162" s="79"/>
      <c r="T162" s="579"/>
      <c r="U162" s="579"/>
      <c r="V162" s="80"/>
      <c r="W162" s="584"/>
      <c r="X162" s="74"/>
    </row>
    <row r="163" spans="2:24" ht="14.25" customHeight="1" x14ac:dyDescent="0.2">
      <c r="B163" s="779"/>
      <c r="C163" s="781"/>
      <c r="D163" s="772"/>
      <c r="E163" s="373" t="s">
        <v>419</v>
      </c>
      <c r="F163" s="313" t="s">
        <v>349</v>
      </c>
      <c r="G163" s="365"/>
      <c r="H163" s="303" t="s">
        <v>152</v>
      </c>
      <c r="I163" s="618">
        <v>0.35599999999999998</v>
      </c>
      <c r="J163" s="335" t="s">
        <v>153</v>
      </c>
      <c r="K163" s="336">
        <f>ROUND(G163*I163,0)</f>
        <v>0</v>
      </c>
      <c r="L163" s="253" t="str">
        <f t="shared" si="9"/>
        <v>(ｳｽ)</v>
      </c>
      <c r="N163" s="76" t="s">
        <v>404</v>
      </c>
      <c r="O163" s="76" t="s">
        <v>466</v>
      </c>
      <c r="P163" s="78"/>
      <c r="Q163" s="579"/>
      <c r="R163" s="579"/>
      <c r="S163" s="79"/>
      <c r="T163" s="579"/>
      <c r="U163" s="579"/>
      <c r="V163" s="80"/>
      <c r="W163" s="584"/>
      <c r="X163" s="74"/>
    </row>
    <row r="164" spans="2:24" ht="14.25" customHeight="1" x14ac:dyDescent="0.2">
      <c r="B164" s="785"/>
      <c r="C164" s="786"/>
      <c r="D164" s="773"/>
      <c r="E164" s="315" t="s">
        <v>462</v>
      </c>
      <c r="F164" s="313" t="s">
        <v>349</v>
      </c>
      <c r="G164" s="365"/>
      <c r="H164" s="303" t="s">
        <v>152</v>
      </c>
      <c r="I164" s="618">
        <v>0.624</v>
      </c>
      <c r="J164" s="303" t="s">
        <v>153</v>
      </c>
      <c r="K164" s="336">
        <f>ROUND(G164*I164,0)</f>
        <v>0</v>
      </c>
      <c r="L164" s="253" t="str">
        <f t="shared" si="9"/>
        <v>(ｳｾ)</v>
      </c>
      <c r="N164" s="76" t="s">
        <v>404</v>
      </c>
      <c r="O164" s="76" t="s">
        <v>467</v>
      </c>
      <c r="P164" s="78"/>
      <c r="Q164" s="579"/>
      <c r="R164" s="579"/>
      <c r="S164" s="79"/>
      <c r="T164" s="579"/>
      <c r="U164" s="579"/>
      <c r="V164" s="80"/>
      <c r="W164" s="584"/>
      <c r="X164" s="74"/>
    </row>
    <row r="165" spans="2:24" ht="14.25" customHeight="1" x14ac:dyDescent="0.2">
      <c r="B165" s="778">
        <v>21</v>
      </c>
      <c r="C165" s="787" t="s">
        <v>468</v>
      </c>
      <c r="D165" s="771" t="s">
        <v>407</v>
      </c>
      <c r="E165" s="373" t="s">
        <v>356</v>
      </c>
      <c r="F165" s="313" t="s">
        <v>349</v>
      </c>
      <c r="G165" s="365"/>
      <c r="H165" s="303" t="s">
        <v>152</v>
      </c>
      <c r="I165" s="618">
        <v>0.25</v>
      </c>
      <c r="J165" s="335" t="s">
        <v>153</v>
      </c>
      <c r="K165" s="336">
        <f t="shared" ref="K165:K168" si="13">ROUND(G165*I165,0)</f>
        <v>0</v>
      </c>
      <c r="L165" s="253" t="str">
        <f t="shared" si="9"/>
        <v>(ｳｿ)</v>
      </c>
      <c r="N165" s="76" t="s">
        <v>404</v>
      </c>
      <c r="O165" s="76" t="s">
        <v>367</v>
      </c>
      <c r="P165" s="78"/>
      <c r="Q165" s="579"/>
      <c r="R165" s="579"/>
      <c r="S165" s="79"/>
      <c r="T165" s="579"/>
      <c r="U165" s="579"/>
      <c r="V165" s="80"/>
      <c r="W165" s="584"/>
      <c r="X165" s="74"/>
    </row>
    <row r="166" spans="2:24" ht="14.25" customHeight="1" x14ac:dyDescent="0.2">
      <c r="B166" s="779"/>
      <c r="C166" s="781"/>
      <c r="D166" s="772"/>
      <c r="E166" s="373" t="s">
        <v>419</v>
      </c>
      <c r="F166" s="313" t="s">
        <v>349</v>
      </c>
      <c r="G166" s="365"/>
      <c r="H166" s="303" t="s">
        <v>152</v>
      </c>
      <c r="I166" s="618">
        <v>0.4</v>
      </c>
      <c r="J166" s="335" t="s">
        <v>153</v>
      </c>
      <c r="K166" s="336">
        <f t="shared" si="13"/>
        <v>0</v>
      </c>
      <c r="L166" s="253" t="str">
        <f t="shared" si="9"/>
        <v>(ｳﾀ)</v>
      </c>
      <c r="N166" s="76" t="s">
        <v>404</v>
      </c>
      <c r="O166" s="76" t="s">
        <v>368</v>
      </c>
      <c r="P166" s="78"/>
      <c r="Q166" s="579"/>
      <c r="R166" s="579"/>
      <c r="S166" s="79"/>
      <c r="T166" s="579"/>
      <c r="U166" s="579"/>
      <c r="V166" s="80"/>
      <c r="W166" s="584"/>
      <c r="X166" s="74"/>
    </row>
    <row r="167" spans="2:24" ht="14.25" customHeight="1" x14ac:dyDescent="0.2">
      <c r="B167" s="779"/>
      <c r="C167" s="781"/>
      <c r="D167" s="773"/>
      <c r="E167" s="373" t="s">
        <v>462</v>
      </c>
      <c r="F167" s="313" t="s">
        <v>349</v>
      </c>
      <c r="G167" s="365"/>
      <c r="H167" s="303" t="s">
        <v>152</v>
      </c>
      <c r="I167" s="618">
        <v>0.7</v>
      </c>
      <c r="J167" s="335" t="s">
        <v>153</v>
      </c>
      <c r="K167" s="336">
        <f t="shared" si="13"/>
        <v>0</v>
      </c>
      <c r="L167" s="253" t="str">
        <f t="shared" si="9"/>
        <v>(ｳﾁ)</v>
      </c>
      <c r="N167" s="76" t="s">
        <v>463</v>
      </c>
      <c r="O167" s="76" t="s">
        <v>369</v>
      </c>
      <c r="P167" s="78"/>
      <c r="Q167" s="579"/>
      <c r="R167" s="579"/>
      <c r="S167" s="79"/>
      <c r="T167" s="579"/>
      <c r="U167" s="579"/>
      <c r="V167" s="80"/>
      <c r="W167" s="584"/>
      <c r="X167" s="74"/>
    </row>
    <row r="168" spans="2:24" ht="14.25" customHeight="1" x14ac:dyDescent="0.2">
      <c r="B168" s="779"/>
      <c r="C168" s="781"/>
      <c r="D168" s="771" t="s">
        <v>422</v>
      </c>
      <c r="E168" s="373" t="s">
        <v>356</v>
      </c>
      <c r="F168" s="313" t="s">
        <v>349</v>
      </c>
      <c r="G168" s="365"/>
      <c r="H168" s="303" t="s">
        <v>152</v>
      </c>
      <c r="I168" s="618">
        <v>0.25</v>
      </c>
      <c r="J168" s="335" t="s">
        <v>153</v>
      </c>
      <c r="K168" s="336">
        <f t="shared" si="13"/>
        <v>0</v>
      </c>
      <c r="L168" s="253" t="str">
        <f t="shared" si="9"/>
        <v>(ｳﾂ)</v>
      </c>
      <c r="N168" s="76" t="s">
        <v>404</v>
      </c>
      <c r="O168" s="76" t="s">
        <v>370</v>
      </c>
      <c r="P168" s="78"/>
      <c r="Q168" s="579"/>
      <c r="R168" s="579"/>
      <c r="S168" s="79"/>
      <c r="T168" s="579"/>
      <c r="U168" s="579"/>
      <c r="V168" s="80"/>
      <c r="W168" s="584"/>
      <c r="X168" s="74"/>
    </row>
    <row r="169" spans="2:24" ht="14.25" customHeight="1" x14ac:dyDescent="0.2">
      <c r="B169" s="779"/>
      <c r="C169" s="781"/>
      <c r="D169" s="772"/>
      <c r="E169" s="373" t="s">
        <v>419</v>
      </c>
      <c r="F169" s="313" t="s">
        <v>349</v>
      </c>
      <c r="G169" s="365"/>
      <c r="H169" s="303" t="s">
        <v>152</v>
      </c>
      <c r="I169" s="618">
        <v>0.4</v>
      </c>
      <c r="J169" s="335" t="s">
        <v>153</v>
      </c>
      <c r="K169" s="336">
        <f>ROUND(G169*I169,0)</f>
        <v>0</v>
      </c>
      <c r="L169" s="253" t="str">
        <f t="shared" si="9"/>
        <v>(ｳﾃ)</v>
      </c>
      <c r="N169" s="76" t="s">
        <v>404</v>
      </c>
      <c r="O169" s="76" t="s">
        <v>444</v>
      </c>
      <c r="P169" s="78"/>
      <c r="Q169" s="579"/>
      <c r="R169" s="579"/>
      <c r="S169" s="79"/>
      <c r="T169" s="579"/>
      <c r="U169" s="579"/>
      <c r="V169" s="80"/>
      <c r="W169" s="584"/>
      <c r="X169" s="74"/>
    </row>
    <row r="170" spans="2:24" ht="14.25" customHeight="1" x14ac:dyDescent="0.2">
      <c r="B170" s="785"/>
      <c r="C170" s="786"/>
      <c r="D170" s="773"/>
      <c r="E170" s="315" t="s">
        <v>462</v>
      </c>
      <c r="F170" s="313" t="s">
        <v>349</v>
      </c>
      <c r="G170" s="365"/>
      <c r="H170" s="303" t="s">
        <v>152</v>
      </c>
      <c r="I170" s="618">
        <v>0.7</v>
      </c>
      <c r="J170" s="303" t="s">
        <v>153</v>
      </c>
      <c r="K170" s="336">
        <f>ROUND(G170*I170,0)</f>
        <v>0</v>
      </c>
      <c r="L170" s="253" t="str">
        <f t="shared" si="9"/>
        <v>(ｳﾄ)</v>
      </c>
      <c r="N170" s="76" t="s">
        <v>404</v>
      </c>
      <c r="O170" s="76" t="s">
        <v>445</v>
      </c>
      <c r="P170" s="78"/>
      <c r="Q170" s="579"/>
      <c r="R170" s="579"/>
      <c r="S170" s="79"/>
      <c r="T170" s="579"/>
      <c r="U170" s="579"/>
      <c r="V170" s="80"/>
      <c r="W170" s="584"/>
      <c r="X170" s="74"/>
    </row>
    <row r="171" spans="2:24" ht="14.25" customHeight="1" x14ac:dyDescent="0.2">
      <c r="B171" s="778">
        <v>22</v>
      </c>
      <c r="C171" s="787" t="s">
        <v>469</v>
      </c>
      <c r="D171" s="771" t="s">
        <v>407</v>
      </c>
      <c r="E171" s="373" t="s">
        <v>356</v>
      </c>
      <c r="F171" s="313" t="s">
        <v>349</v>
      </c>
      <c r="G171" s="365"/>
      <c r="H171" s="303" t="s">
        <v>152</v>
      </c>
      <c r="I171" s="618">
        <v>0.25</v>
      </c>
      <c r="J171" s="335" t="s">
        <v>153</v>
      </c>
      <c r="K171" s="336">
        <f t="shared" ref="K171:K174" si="14">ROUND(G171*I171,0)</f>
        <v>0</v>
      </c>
      <c r="L171" s="253" t="str">
        <f t="shared" ref="L171:L176" si="15">$N$16&amp;N171&amp;O171&amp;$O$16</f>
        <v>(ｳｿ)</v>
      </c>
      <c r="N171" s="76" t="s">
        <v>404</v>
      </c>
      <c r="O171" s="76" t="s">
        <v>367</v>
      </c>
      <c r="P171" s="78"/>
      <c r="Q171" s="579"/>
      <c r="R171" s="579"/>
      <c r="S171" s="79"/>
      <c r="T171" s="579"/>
      <c r="U171" s="579"/>
      <c r="V171" s="80"/>
      <c r="W171" s="584"/>
      <c r="X171" s="74"/>
    </row>
    <row r="172" spans="2:24" ht="14.25" customHeight="1" x14ac:dyDescent="0.2">
      <c r="B172" s="779"/>
      <c r="C172" s="781"/>
      <c r="D172" s="772"/>
      <c r="E172" s="373" t="s">
        <v>419</v>
      </c>
      <c r="F172" s="313" t="s">
        <v>349</v>
      </c>
      <c r="G172" s="365"/>
      <c r="H172" s="303" t="s">
        <v>152</v>
      </c>
      <c r="I172" s="618">
        <v>0.4</v>
      </c>
      <c r="J172" s="335" t="s">
        <v>153</v>
      </c>
      <c r="K172" s="336">
        <f t="shared" si="14"/>
        <v>0</v>
      </c>
      <c r="L172" s="253" t="str">
        <f t="shared" si="15"/>
        <v>(ｳﾀ)</v>
      </c>
      <c r="N172" s="76" t="s">
        <v>404</v>
      </c>
      <c r="O172" s="76" t="s">
        <v>368</v>
      </c>
      <c r="P172" s="78"/>
      <c r="Q172" s="579"/>
      <c r="R172" s="579"/>
      <c r="S172" s="79"/>
      <c r="T172" s="579"/>
      <c r="U172" s="579"/>
      <c r="V172" s="80"/>
      <c r="W172" s="584"/>
      <c r="X172" s="74"/>
    </row>
    <row r="173" spans="2:24" ht="14.25" customHeight="1" x14ac:dyDescent="0.2">
      <c r="B173" s="779"/>
      <c r="C173" s="781"/>
      <c r="D173" s="773"/>
      <c r="E173" s="373" t="s">
        <v>462</v>
      </c>
      <c r="F173" s="313" t="s">
        <v>349</v>
      </c>
      <c r="G173" s="365"/>
      <c r="H173" s="303" t="s">
        <v>152</v>
      </c>
      <c r="I173" s="618">
        <v>0.7</v>
      </c>
      <c r="J173" s="335" t="s">
        <v>153</v>
      </c>
      <c r="K173" s="336">
        <f t="shared" si="14"/>
        <v>0</v>
      </c>
      <c r="L173" s="253" t="str">
        <f t="shared" si="15"/>
        <v>(ｳﾁ)</v>
      </c>
      <c r="N173" s="76" t="s">
        <v>463</v>
      </c>
      <c r="O173" s="76" t="s">
        <v>369</v>
      </c>
      <c r="P173" s="78"/>
      <c r="Q173" s="579"/>
      <c r="R173" s="579"/>
      <c r="S173" s="79"/>
      <c r="T173" s="579"/>
      <c r="U173" s="579"/>
      <c r="V173" s="80"/>
      <c r="W173" s="584"/>
      <c r="X173" s="74"/>
    </row>
    <row r="174" spans="2:24" ht="14.25" customHeight="1" x14ac:dyDescent="0.2">
      <c r="B174" s="779"/>
      <c r="C174" s="781"/>
      <c r="D174" s="771" t="s">
        <v>422</v>
      </c>
      <c r="E174" s="373" t="s">
        <v>356</v>
      </c>
      <c r="F174" s="313" t="s">
        <v>349</v>
      </c>
      <c r="G174" s="365"/>
      <c r="H174" s="303" t="s">
        <v>152</v>
      </c>
      <c r="I174" s="618">
        <v>0.25</v>
      </c>
      <c r="J174" s="335" t="s">
        <v>153</v>
      </c>
      <c r="K174" s="336">
        <f t="shared" si="14"/>
        <v>0</v>
      </c>
      <c r="L174" s="253" t="str">
        <f t="shared" si="15"/>
        <v>(ｳﾂ)</v>
      </c>
      <c r="N174" s="76" t="s">
        <v>404</v>
      </c>
      <c r="O174" s="76" t="s">
        <v>370</v>
      </c>
      <c r="P174" s="78"/>
      <c r="Q174" s="579"/>
      <c r="R174" s="579"/>
      <c r="S174" s="79"/>
      <c r="T174" s="579"/>
      <c r="U174" s="579"/>
      <c r="V174" s="80"/>
      <c r="W174" s="584"/>
      <c r="X174" s="74"/>
    </row>
    <row r="175" spans="2:24" ht="14.25" customHeight="1" x14ac:dyDescent="0.2">
      <c r="B175" s="779"/>
      <c r="C175" s="781"/>
      <c r="D175" s="772"/>
      <c r="E175" s="373" t="s">
        <v>419</v>
      </c>
      <c r="F175" s="313" t="s">
        <v>349</v>
      </c>
      <c r="G175" s="365"/>
      <c r="H175" s="303" t="s">
        <v>152</v>
      </c>
      <c r="I175" s="618">
        <v>0.4</v>
      </c>
      <c r="J175" s="335" t="s">
        <v>153</v>
      </c>
      <c r="K175" s="336">
        <f>ROUND(G175*I175,0)</f>
        <v>0</v>
      </c>
      <c r="L175" s="253" t="str">
        <f t="shared" si="15"/>
        <v>(ｳﾃ)</v>
      </c>
      <c r="N175" s="76" t="s">
        <v>404</v>
      </c>
      <c r="O175" s="76" t="s">
        <v>444</v>
      </c>
      <c r="P175" s="78"/>
      <c r="Q175" s="579"/>
      <c r="R175" s="579"/>
      <c r="S175" s="79"/>
      <c r="T175" s="579"/>
      <c r="U175" s="579"/>
      <c r="V175" s="80"/>
      <c r="W175" s="584"/>
      <c r="X175" s="74"/>
    </row>
    <row r="176" spans="2:24" ht="14.25" customHeight="1" thickBot="1" x14ac:dyDescent="0.25">
      <c r="B176" s="785"/>
      <c r="C176" s="786"/>
      <c r="D176" s="773"/>
      <c r="E176" s="315" t="s">
        <v>462</v>
      </c>
      <c r="F176" s="313" t="s">
        <v>349</v>
      </c>
      <c r="G176" s="365"/>
      <c r="H176" s="303" t="s">
        <v>152</v>
      </c>
      <c r="I176" s="618">
        <v>0.7</v>
      </c>
      <c r="J176" s="303" t="s">
        <v>153</v>
      </c>
      <c r="K176" s="336">
        <f>ROUND(G176*I176,0)</f>
        <v>0</v>
      </c>
      <c r="L176" s="253" t="str">
        <f t="shared" si="15"/>
        <v>(ｳﾄ)</v>
      </c>
      <c r="N176" s="76" t="s">
        <v>404</v>
      </c>
      <c r="O176" s="76" t="s">
        <v>445</v>
      </c>
      <c r="P176" s="78"/>
      <c r="Q176" s="579"/>
      <c r="R176" s="579"/>
      <c r="S176" s="79"/>
      <c r="T176" s="579"/>
      <c r="U176" s="579"/>
      <c r="V176" s="80"/>
      <c r="W176" s="584"/>
      <c r="X176" s="74"/>
    </row>
    <row r="177" spans="1:25" ht="14.25" customHeight="1" x14ac:dyDescent="0.2">
      <c r="B177" s="59"/>
      <c r="C177" s="4"/>
      <c r="D177" s="8"/>
      <c r="E177" s="255"/>
      <c r="F177" s="257"/>
      <c r="G177" s="7"/>
      <c r="H177" s="8"/>
      <c r="I177" s="789" t="s">
        <v>470</v>
      </c>
      <c r="J177" s="790"/>
      <c r="K177" s="6"/>
      <c r="N177" s="76"/>
      <c r="O177" s="76"/>
      <c r="P177" s="78"/>
      <c r="Q177" s="579"/>
      <c r="R177" s="579"/>
      <c r="S177" s="79"/>
      <c r="T177" s="579"/>
      <c r="U177" s="579"/>
      <c r="V177" s="80"/>
      <c r="W177" s="584"/>
      <c r="X177" s="74"/>
    </row>
    <row r="178" spans="1:25" ht="14.25" customHeight="1" thickBot="1" x14ac:dyDescent="0.25">
      <c r="G178" s="15"/>
      <c r="I178" s="791" t="s">
        <v>163</v>
      </c>
      <c r="J178" s="792"/>
      <c r="K178" s="5">
        <f>SUM(K17:K59,K62:K176)</f>
        <v>0</v>
      </c>
      <c r="L178" s="4" t="s">
        <v>168</v>
      </c>
      <c r="M178" s="14" t="s">
        <v>152</v>
      </c>
      <c r="N178" s="76"/>
      <c r="O178" s="76"/>
      <c r="P178" s="78"/>
      <c r="Q178" s="769"/>
      <c r="R178" s="769"/>
      <c r="S178" s="79"/>
      <c r="T178" s="774"/>
      <c r="U178" s="774"/>
      <c r="V178" s="81"/>
      <c r="W178" s="579"/>
      <c r="X178" s="74"/>
    </row>
    <row r="179" spans="1:25" ht="14.25" customHeight="1" x14ac:dyDescent="0.2">
      <c r="G179" s="15"/>
      <c r="I179" s="46"/>
      <c r="J179" s="8"/>
      <c r="K179" s="7"/>
      <c r="N179" s="76"/>
      <c r="O179" s="76"/>
      <c r="P179" s="78"/>
      <c r="Q179" s="584"/>
      <c r="R179" s="584"/>
      <c r="S179" s="79"/>
      <c r="T179" s="579"/>
      <c r="U179" s="579"/>
      <c r="V179" s="81"/>
      <c r="W179" s="579"/>
      <c r="X179" s="74"/>
    </row>
    <row r="180" spans="1:25" ht="14.25" customHeight="1" x14ac:dyDescent="0.2">
      <c r="A180" s="3" t="s">
        <v>17</v>
      </c>
      <c r="B180" s="14" t="s">
        <v>471</v>
      </c>
      <c r="G180" s="15"/>
      <c r="N180" s="76"/>
      <c r="O180" s="76"/>
      <c r="P180" s="78"/>
      <c r="Q180" s="579"/>
      <c r="R180" s="579"/>
      <c r="S180" s="79"/>
      <c r="T180" s="774"/>
      <c r="U180" s="774"/>
      <c r="V180" s="80"/>
      <c r="W180" s="584"/>
      <c r="X180" s="74"/>
    </row>
    <row r="181" spans="1:25" ht="14" x14ac:dyDescent="0.2">
      <c r="A181" s="3"/>
      <c r="G181" s="15"/>
      <c r="K181" s="17"/>
      <c r="N181" s="73"/>
      <c r="O181" s="76"/>
      <c r="P181" s="73"/>
      <c r="Q181" s="584"/>
      <c r="R181" s="584"/>
      <c r="S181" s="584"/>
      <c r="T181" s="584"/>
      <c r="U181" s="584"/>
      <c r="V181" s="584"/>
      <c r="W181" s="579"/>
      <c r="X181" s="74"/>
    </row>
    <row r="182" spans="1:25" ht="14.25" customHeight="1" thickBot="1" x14ac:dyDescent="0.25">
      <c r="A182" s="3"/>
      <c r="B182" s="770" t="s">
        <v>472</v>
      </c>
      <c r="C182" s="770"/>
      <c r="D182" s="770"/>
      <c r="E182" s="770"/>
      <c r="F182" s="770"/>
      <c r="G182" s="2"/>
      <c r="H182" s="1"/>
      <c r="I182" s="1" t="s">
        <v>266</v>
      </c>
      <c r="J182" s="1"/>
      <c r="K182" s="2"/>
      <c r="L182" s="1"/>
      <c r="O182" s="76"/>
      <c r="P182" s="73"/>
      <c r="Q182" s="73"/>
      <c r="R182" s="584"/>
      <c r="S182" s="584"/>
      <c r="T182" s="584"/>
      <c r="U182" s="584"/>
      <c r="V182" s="584"/>
      <c r="W182" s="584"/>
      <c r="X182" s="579"/>
      <c r="Y182" s="74"/>
    </row>
    <row r="183" spans="1:25" ht="19.149999999999999" customHeight="1" thickBot="1" x14ac:dyDescent="0.25">
      <c r="A183" s="3"/>
      <c r="B183" s="770"/>
      <c r="C183" s="770"/>
      <c r="D183" s="770"/>
      <c r="E183" s="770"/>
      <c r="F183" s="770"/>
      <c r="G183" s="311"/>
      <c r="H183" s="87" t="s">
        <v>152</v>
      </c>
      <c r="I183" s="306">
        <v>0.4</v>
      </c>
      <c r="J183" s="87" t="s">
        <v>153</v>
      </c>
      <c r="K183" s="133">
        <f>ROUND(G183*I183,0)</f>
        <v>0</v>
      </c>
      <c r="L183" s="4" t="s">
        <v>170</v>
      </c>
      <c r="M183" s="14" t="s">
        <v>152</v>
      </c>
      <c r="O183" s="76"/>
      <c r="P183" s="73"/>
      <c r="Q183" s="73"/>
      <c r="R183" s="584"/>
      <c r="S183" s="584"/>
      <c r="T183" s="584"/>
      <c r="U183" s="584"/>
      <c r="V183" s="584"/>
      <c r="W183" s="584"/>
      <c r="X183" s="579"/>
      <c r="Y183" s="74"/>
    </row>
    <row r="184" spans="1:25" ht="19.149999999999999" customHeight="1" x14ac:dyDescent="0.2">
      <c r="G184" s="7"/>
      <c r="H184" s="8"/>
      <c r="I184" s="75"/>
      <c r="J184" s="8"/>
      <c r="K184" s="18" t="s">
        <v>267</v>
      </c>
      <c r="N184" s="76"/>
      <c r="O184" s="76"/>
      <c r="P184" s="78"/>
      <c r="Q184" s="579"/>
      <c r="R184" s="579"/>
      <c r="S184" s="79"/>
      <c r="T184" s="774"/>
      <c r="U184" s="774"/>
      <c r="V184" s="80"/>
      <c r="W184" s="584"/>
      <c r="X184" s="74"/>
    </row>
    <row r="185" spans="1:25" ht="15" customHeight="1" x14ac:dyDescent="0.2">
      <c r="G185" s="7"/>
      <c r="H185" s="8"/>
      <c r="I185" s="75"/>
      <c r="J185" s="8"/>
      <c r="K185" s="7"/>
      <c r="N185" s="76"/>
      <c r="O185" s="76"/>
      <c r="P185" s="78"/>
      <c r="Q185" s="579"/>
      <c r="R185" s="579"/>
      <c r="S185" s="79"/>
      <c r="T185" s="774"/>
      <c r="U185" s="774"/>
      <c r="V185" s="80"/>
      <c r="W185" s="584"/>
      <c r="X185" s="74"/>
    </row>
    <row r="186" spans="1:25" ht="15" customHeight="1" x14ac:dyDescent="0.2">
      <c r="A186" s="3" t="s">
        <v>23</v>
      </c>
      <c r="B186" s="14" t="s">
        <v>471</v>
      </c>
      <c r="G186" s="7"/>
      <c r="H186" s="8"/>
      <c r="I186" s="75"/>
      <c r="J186" s="8"/>
      <c r="K186" s="7"/>
      <c r="N186" s="265"/>
      <c r="O186" s="76"/>
      <c r="P186" s="78"/>
      <c r="Q186" s="579"/>
      <c r="R186" s="579"/>
      <c r="S186" s="79"/>
      <c r="T186" s="579"/>
      <c r="U186" s="579"/>
      <c r="V186" s="80"/>
      <c r="W186" s="584"/>
      <c r="X186" s="74"/>
    </row>
    <row r="187" spans="1:25" ht="15" customHeight="1" x14ac:dyDescent="0.2">
      <c r="A187" s="16"/>
      <c r="G187" s="15"/>
      <c r="N187" s="76"/>
      <c r="O187" s="76"/>
      <c r="P187" s="78"/>
      <c r="Q187" s="769"/>
      <c r="R187" s="769"/>
      <c r="S187" s="79"/>
      <c r="T187" s="788"/>
      <c r="U187" s="788"/>
      <c r="V187" s="81"/>
      <c r="W187" s="83"/>
      <c r="X187" s="74"/>
    </row>
    <row r="188" spans="1:25" ht="15" customHeight="1" x14ac:dyDescent="0.2">
      <c r="B188" s="771" t="s">
        <v>146</v>
      </c>
      <c r="C188" s="771"/>
      <c r="D188" s="775" t="s">
        <v>342</v>
      </c>
      <c r="E188" s="775"/>
      <c r="F188" s="775"/>
      <c r="G188" s="337" t="s">
        <v>343</v>
      </c>
      <c r="H188" s="335"/>
      <c r="I188" s="361" t="s">
        <v>149</v>
      </c>
      <c r="J188" s="335"/>
      <c r="K188" s="337" t="s">
        <v>8</v>
      </c>
      <c r="N188" s="76"/>
      <c r="O188" s="76"/>
      <c r="P188" s="78"/>
      <c r="Q188" s="579"/>
      <c r="R188" s="579"/>
      <c r="S188" s="79"/>
      <c r="T188" s="774"/>
      <c r="U188" s="774"/>
      <c r="V188" s="80"/>
      <c r="W188" s="584"/>
      <c r="X188" s="74"/>
    </row>
    <row r="189" spans="1:25" ht="15" customHeight="1" x14ac:dyDescent="0.2">
      <c r="B189" s="362"/>
      <c r="C189" s="577"/>
      <c r="D189" s="576"/>
      <c r="E189" s="363"/>
      <c r="F189" s="364"/>
      <c r="G189" s="11"/>
      <c r="H189" s="10"/>
      <c r="I189" s="252"/>
      <c r="J189" s="10"/>
      <c r="K189" s="9" t="s">
        <v>150</v>
      </c>
      <c r="N189" s="76"/>
      <c r="O189" s="76"/>
      <c r="P189" s="78"/>
      <c r="Q189" s="579"/>
      <c r="R189" s="579"/>
      <c r="S189" s="79"/>
      <c r="T189" s="579"/>
      <c r="U189" s="579"/>
      <c r="V189" s="80"/>
      <c r="W189" s="584"/>
      <c r="X189" s="74"/>
    </row>
    <row r="190" spans="1:25" ht="15" customHeight="1" x14ac:dyDescent="0.2">
      <c r="B190" s="776">
        <v>1</v>
      </c>
      <c r="C190" s="757" t="s">
        <v>346</v>
      </c>
      <c r="D190" s="763" t="s">
        <v>347</v>
      </c>
      <c r="E190" s="793" t="s">
        <v>473</v>
      </c>
      <c r="F190" s="794"/>
      <c r="G190" s="365"/>
      <c r="H190" s="303" t="s">
        <v>152</v>
      </c>
      <c r="I190" s="618">
        <v>0.13800000000000001</v>
      </c>
      <c r="J190" s="335" t="s">
        <v>153</v>
      </c>
      <c r="K190" s="336">
        <f t="shared" ref="K190:K232" si="16">ROUND(G190*I190,0)</f>
        <v>0</v>
      </c>
      <c r="L190" s="253" t="str">
        <f t="shared" ref="L190:L233" si="17">$N$16&amp;N190&amp;O190&amp;$O$16</f>
        <v>(ｱ)</v>
      </c>
      <c r="N190" s="76" t="s">
        <v>350</v>
      </c>
      <c r="O190" s="76"/>
      <c r="P190" s="78"/>
      <c r="Q190" s="769"/>
      <c r="R190" s="769"/>
      <c r="S190" s="79"/>
      <c r="T190" s="774"/>
      <c r="U190" s="774"/>
      <c r="V190" s="81"/>
      <c r="W190" s="579"/>
      <c r="X190" s="74"/>
    </row>
    <row r="191" spans="1:25" ht="15" customHeight="1" x14ac:dyDescent="0.2">
      <c r="B191" s="776"/>
      <c r="C191" s="757"/>
      <c r="D191" s="763"/>
      <c r="E191" s="793" t="s">
        <v>474</v>
      </c>
      <c r="F191" s="794"/>
      <c r="G191" s="365"/>
      <c r="H191" s="303" t="s">
        <v>152</v>
      </c>
      <c r="I191" s="618">
        <v>0.104</v>
      </c>
      <c r="J191" s="335" t="s">
        <v>153</v>
      </c>
      <c r="K191" s="336">
        <f t="shared" si="16"/>
        <v>0</v>
      </c>
      <c r="L191" s="253" t="str">
        <f t="shared" si="17"/>
        <v>(ｲ)</v>
      </c>
      <c r="N191" s="76" t="s">
        <v>352</v>
      </c>
      <c r="O191" s="76"/>
      <c r="P191" s="78"/>
      <c r="Q191" s="579"/>
      <c r="R191" s="579"/>
      <c r="S191" s="79"/>
      <c r="T191" s="774"/>
      <c r="U191" s="774"/>
      <c r="V191" s="80"/>
      <c r="W191" s="584"/>
      <c r="X191" s="74"/>
    </row>
    <row r="192" spans="1:25" ht="15" customHeight="1" x14ac:dyDescent="0.2">
      <c r="B192" s="776"/>
      <c r="C192" s="757"/>
      <c r="D192" s="763"/>
      <c r="E192" s="793" t="s">
        <v>475</v>
      </c>
      <c r="F192" s="794"/>
      <c r="G192" s="365"/>
      <c r="H192" s="303" t="s">
        <v>152</v>
      </c>
      <c r="I192" s="618">
        <v>7.8E-2</v>
      </c>
      <c r="J192" s="335" t="s">
        <v>153</v>
      </c>
      <c r="K192" s="336">
        <f t="shared" si="16"/>
        <v>0</v>
      </c>
      <c r="L192" s="253" t="str">
        <f t="shared" si="17"/>
        <v>(ｳ)</v>
      </c>
      <c r="N192" s="76" t="s">
        <v>354</v>
      </c>
      <c r="O192" s="76"/>
      <c r="P192" s="78"/>
      <c r="Q192" s="579"/>
      <c r="R192" s="579"/>
      <c r="S192" s="79"/>
      <c r="T192" s="774"/>
      <c r="U192" s="774"/>
      <c r="V192" s="80"/>
      <c r="W192" s="584"/>
      <c r="X192" s="74"/>
    </row>
    <row r="193" spans="2:24" ht="15" customHeight="1" x14ac:dyDescent="0.2">
      <c r="B193" s="776">
        <v>2</v>
      </c>
      <c r="C193" s="757" t="s">
        <v>151</v>
      </c>
      <c r="D193" s="763" t="s">
        <v>347</v>
      </c>
      <c r="E193" s="793" t="s">
        <v>473</v>
      </c>
      <c r="F193" s="794"/>
      <c r="G193" s="365"/>
      <c r="H193" s="303" t="s">
        <v>152</v>
      </c>
      <c r="I193" s="618">
        <v>0.13500000000000001</v>
      </c>
      <c r="J193" s="335" t="s">
        <v>153</v>
      </c>
      <c r="K193" s="336">
        <f t="shared" si="16"/>
        <v>0</v>
      </c>
      <c r="L193" s="253" t="str">
        <f t="shared" si="17"/>
        <v>(ｴ)</v>
      </c>
      <c r="N193" s="76" t="s">
        <v>355</v>
      </c>
      <c r="O193" s="76"/>
      <c r="P193" s="78"/>
      <c r="Q193" s="769"/>
      <c r="R193" s="769"/>
      <c r="S193" s="79"/>
      <c r="T193" s="774"/>
      <c r="U193" s="774"/>
      <c r="V193" s="81"/>
      <c r="W193" s="579"/>
      <c r="X193" s="74"/>
    </row>
    <row r="194" spans="2:24" ht="15" customHeight="1" x14ac:dyDescent="0.2">
      <c r="B194" s="776"/>
      <c r="C194" s="757"/>
      <c r="D194" s="763"/>
      <c r="E194" s="793" t="s">
        <v>474</v>
      </c>
      <c r="F194" s="794"/>
      <c r="G194" s="365"/>
      <c r="H194" s="303" t="s">
        <v>152</v>
      </c>
      <c r="I194" s="618">
        <v>0.10100000000000001</v>
      </c>
      <c r="J194" s="335" t="s">
        <v>153</v>
      </c>
      <c r="K194" s="336">
        <f t="shared" si="16"/>
        <v>0</v>
      </c>
      <c r="L194" s="253" t="str">
        <f t="shared" si="17"/>
        <v>(ｵ)</v>
      </c>
      <c r="N194" s="76" t="s">
        <v>357</v>
      </c>
      <c r="O194" s="76"/>
      <c r="P194" s="78"/>
      <c r="Q194" s="579"/>
      <c r="R194" s="579"/>
      <c r="S194" s="79"/>
      <c r="T194" s="774"/>
      <c r="U194" s="774"/>
      <c r="V194" s="80"/>
      <c r="W194" s="584"/>
      <c r="X194" s="74"/>
    </row>
    <row r="195" spans="2:24" ht="15" customHeight="1" x14ac:dyDescent="0.2">
      <c r="B195" s="776"/>
      <c r="C195" s="757"/>
      <c r="D195" s="763"/>
      <c r="E195" s="793" t="s">
        <v>475</v>
      </c>
      <c r="F195" s="794"/>
      <c r="G195" s="365"/>
      <c r="H195" s="303" t="s">
        <v>152</v>
      </c>
      <c r="I195" s="618">
        <v>7.5999999999999998E-2</v>
      </c>
      <c r="J195" s="335" t="s">
        <v>153</v>
      </c>
      <c r="K195" s="336">
        <f t="shared" si="16"/>
        <v>0</v>
      </c>
      <c r="L195" s="253" t="str">
        <f t="shared" si="17"/>
        <v>(ｶ)</v>
      </c>
      <c r="N195" s="76" t="s">
        <v>358</v>
      </c>
      <c r="O195" s="76"/>
      <c r="P195" s="78"/>
      <c r="Q195" s="579"/>
      <c r="R195" s="579"/>
      <c r="S195" s="79"/>
      <c r="T195" s="774"/>
      <c r="U195" s="774"/>
      <c r="V195" s="80"/>
      <c r="W195" s="584"/>
      <c r="X195" s="74"/>
    </row>
    <row r="196" spans="2:24" ht="15" customHeight="1" x14ac:dyDescent="0.2">
      <c r="B196" s="776">
        <v>3</v>
      </c>
      <c r="C196" s="795" t="s">
        <v>155</v>
      </c>
      <c r="D196" s="763" t="s">
        <v>347</v>
      </c>
      <c r="E196" s="793" t="s">
        <v>473</v>
      </c>
      <c r="F196" s="794"/>
      <c r="G196" s="365"/>
      <c r="H196" s="303" t="s">
        <v>152</v>
      </c>
      <c r="I196" s="618">
        <v>0.161</v>
      </c>
      <c r="J196" s="335" t="s">
        <v>153</v>
      </c>
      <c r="K196" s="336">
        <f t="shared" si="16"/>
        <v>0</v>
      </c>
      <c r="L196" s="253" t="str">
        <f t="shared" si="17"/>
        <v>(ｷ)</v>
      </c>
      <c r="N196" s="76" t="s">
        <v>359</v>
      </c>
      <c r="O196" s="76"/>
      <c r="P196" s="78"/>
      <c r="Q196" s="769"/>
      <c r="R196" s="769"/>
      <c r="S196" s="79"/>
      <c r="T196" s="774"/>
      <c r="U196" s="774"/>
      <c r="V196" s="81"/>
      <c r="W196" s="579"/>
      <c r="X196" s="74"/>
    </row>
    <row r="197" spans="2:24" ht="15" customHeight="1" x14ac:dyDescent="0.2">
      <c r="B197" s="776"/>
      <c r="C197" s="757"/>
      <c r="D197" s="763"/>
      <c r="E197" s="793" t="s">
        <v>474</v>
      </c>
      <c r="F197" s="794"/>
      <c r="G197" s="365"/>
      <c r="H197" s="303" t="s">
        <v>152</v>
      </c>
      <c r="I197" s="618">
        <v>0.121</v>
      </c>
      <c r="J197" s="335" t="s">
        <v>153</v>
      </c>
      <c r="K197" s="336">
        <f t="shared" si="16"/>
        <v>0</v>
      </c>
      <c r="L197" s="253" t="str">
        <f t="shared" si="17"/>
        <v>(ｸ)</v>
      </c>
      <c r="N197" s="76" t="s">
        <v>360</v>
      </c>
      <c r="O197" s="76"/>
      <c r="P197" s="78"/>
      <c r="Q197" s="579"/>
      <c r="R197" s="579"/>
      <c r="S197" s="79"/>
      <c r="T197" s="774"/>
      <c r="U197" s="774"/>
      <c r="V197" s="80"/>
      <c r="W197" s="584"/>
      <c r="X197" s="74"/>
    </row>
    <row r="198" spans="2:24" ht="15" customHeight="1" x14ac:dyDescent="0.2">
      <c r="B198" s="776"/>
      <c r="C198" s="757"/>
      <c r="D198" s="763"/>
      <c r="E198" s="793" t="s">
        <v>475</v>
      </c>
      <c r="F198" s="794"/>
      <c r="G198" s="365"/>
      <c r="H198" s="303" t="s">
        <v>152</v>
      </c>
      <c r="I198" s="618">
        <v>9.0999999999999998E-2</v>
      </c>
      <c r="J198" s="335" t="s">
        <v>153</v>
      </c>
      <c r="K198" s="336">
        <f t="shared" si="16"/>
        <v>0</v>
      </c>
      <c r="L198" s="253" t="str">
        <f t="shared" si="17"/>
        <v>(ｹ)</v>
      </c>
      <c r="N198" s="76" t="s">
        <v>361</v>
      </c>
      <c r="O198" s="76"/>
      <c r="P198" s="78"/>
      <c r="Q198" s="579"/>
      <c r="R198" s="579"/>
      <c r="S198" s="79"/>
      <c r="T198" s="774"/>
      <c r="U198" s="774"/>
      <c r="V198" s="80"/>
      <c r="W198" s="584"/>
      <c r="X198" s="74"/>
    </row>
    <row r="199" spans="2:24" ht="15" customHeight="1" x14ac:dyDescent="0.2">
      <c r="B199" s="776">
        <v>4</v>
      </c>
      <c r="C199" s="795" t="s">
        <v>157</v>
      </c>
      <c r="D199" s="763" t="s">
        <v>347</v>
      </c>
      <c r="E199" s="793" t="s">
        <v>473</v>
      </c>
      <c r="F199" s="794"/>
      <c r="G199" s="365"/>
      <c r="H199" s="303" t="s">
        <v>152</v>
      </c>
      <c r="I199" s="618">
        <v>0.13200000000000001</v>
      </c>
      <c r="J199" s="335" t="s">
        <v>153</v>
      </c>
      <c r="K199" s="336">
        <f t="shared" si="16"/>
        <v>0</v>
      </c>
      <c r="L199" s="253" t="str">
        <f t="shared" si="17"/>
        <v>(ｺ)</v>
      </c>
      <c r="N199" s="76" t="s">
        <v>362</v>
      </c>
      <c r="O199" s="76"/>
      <c r="P199" s="78"/>
      <c r="Q199" s="769"/>
      <c r="R199" s="769"/>
      <c r="S199" s="79"/>
      <c r="T199" s="774"/>
      <c r="U199" s="774"/>
      <c r="V199" s="81"/>
      <c r="W199" s="579"/>
      <c r="X199" s="74"/>
    </row>
    <row r="200" spans="2:24" ht="15" customHeight="1" x14ac:dyDescent="0.2">
      <c r="B200" s="776"/>
      <c r="C200" s="757"/>
      <c r="D200" s="763"/>
      <c r="E200" s="793" t="s">
        <v>474</v>
      </c>
      <c r="F200" s="794"/>
      <c r="G200" s="365"/>
      <c r="H200" s="303" t="s">
        <v>152</v>
      </c>
      <c r="I200" s="618">
        <v>9.9000000000000005E-2</v>
      </c>
      <c r="J200" s="335" t="s">
        <v>153</v>
      </c>
      <c r="K200" s="336">
        <f t="shared" si="16"/>
        <v>0</v>
      </c>
      <c r="L200" s="253" t="str">
        <f t="shared" si="17"/>
        <v>(ｻ)</v>
      </c>
      <c r="N200" s="76" t="s">
        <v>363</v>
      </c>
      <c r="O200" s="76"/>
      <c r="P200" s="78"/>
      <c r="Q200" s="579"/>
      <c r="R200" s="579"/>
      <c r="S200" s="79"/>
      <c r="T200" s="774"/>
      <c r="U200" s="774"/>
      <c r="V200" s="80"/>
      <c r="W200" s="584"/>
      <c r="X200" s="74"/>
    </row>
    <row r="201" spans="2:24" ht="15" customHeight="1" x14ac:dyDescent="0.2">
      <c r="B201" s="776"/>
      <c r="C201" s="757"/>
      <c r="D201" s="763"/>
      <c r="E201" s="793" t="s">
        <v>475</v>
      </c>
      <c r="F201" s="794"/>
      <c r="G201" s="365"/>
      <c r="H201" s="303" t="s">
        <v>152</v>
      </c>
      <c r="I201" s="618">
        <v>7.3999999999999996E-2</v>
      </c>
      <c r="J201" s="335" t="s">
        <v>153</v>
      </c>
      <c r="K201" s="336">
        <f t="shared" si="16"/>
        <v>0</v>
      </c>
      <c r="L201" s="253" t="str">
        <f t="shared" si="17"/>
        <v>(ｼ)</v>
      </c>
      <c r="N201" s="76" t="s">
        <v>364</v>
      </c>
      <c r="O201" s="76"/>
      <c r="P201" s="78"/>
      <c r="Q201" s="579"/>
      <c r="R201" s="579"/>
      <c r="S201" s="79"/>
      <c r="T201" s="774"/>
      <c r="U201" s="774"/>
      <c r="V201" s="80"/>
      <c r="W201" s="584"/>
      <c r="X201" s="74"/>
    </row>
    <row r="202" spans="2:24" ht="15" customHeight="1" x14ac:dyDescent="0.2">
      <c r="B202" s="776">
        <v>5</v>
      </c>
      <c r="C202" s="795" t="s">
        <v>159</v>
      </c>
      <c r="D202" s="763" t="s">
        <v>347</v>
      </c>
      <c r="E202" s="793" t="s">
        <v>473</v>
      </c>
      <c r="F202" s="794"/>
      <c r="G202" s="365"/>
      <c r="H202" s="303" t="s">
        <v>152</v>
      </c>
      <c r="I202" s="618">
        <v>0.192</v>
      </c>
      <c r="J202" s="335" t="s">
        <v>153</v>
      </c>
      <c r="K202" s="336">
        <f t="shared" si="16"/>
        <v>0</v>
      </c>
      <c r="L202" s="253" t="str">
        <f t="shared" si="17"/>
        <v>(ｽ)</v>
      </c>
      <c r="N202" s="76" t="s">
        <v>365</v>
      </c>
      <c r="O202" s="76"/>
      <c r="P202" s="78"/>
      <c r="Q202" s="769"/>
      <c r="R202" s="769"/>
      <c r="S202" s="79"/>
      <c r="T202" s="774"/>
      <c r="U202" s="774"/>
      <c r="V202" s="81"/>
      <c r="W202" s="579"/>
      <c r="X202" s="74"/>
    </row>
    <row r="203" spans="2:24" ht="15" customHeight="1" x14ac:dyDescent="0.2">
      <c r="B203" s="776"/>
      <c r="C203" s="757"/>
      <c r="D203" s="763"/>
      <c r="E203" s="793" t="s">
        <v>474</v>
      </c>
      <c r="F203" s="794"/>
      <c r="G203" s="365"/>
      <c r="H203" s="303" t="s">
        <v>152</v>
      </c>
      <c r="I203" s="618">
        <v>0.14399999999999999</v>
      </c>
      <c r="J203" s="335" t="s">
        <v>153</v>
      </c>
      <c r="K203" s="336">
        <f t="shared" si="16"/>
        <v>0</v>
      </c>
      <c r="L203" s="253" t="str">
        <f t="shared" si="17"/>
        <v>(ｾ)</v>
      </c>
      <c r="N203" s="76" t="s">
        <v>366</v>
      </c>
      <c r="O203" s="76"/>
      <c r="P203" s="78"/>
      <c r="Q203" s="579"/>
      <c r="R203" s="579"/>
      <c r="S203" s="79"/>
      <c r="T203" s="774"/>
      <c r="U203" s="774"/>
      <c r="V203" s="80"/>
      <c r="W203" s="584"/>
      <c r="X203" s="74"/>
    </row>
    <row r="204" spans="2:24" ht="15" customHeight="1" x14ac:dyDescent="0.2">
      <c r="B204" s="776"/>
      <c r="C204" s="757"/>
      <c r="D204" s="763"/>
      <c r="E204" s="793" t="s">
        <v>475</v>
      </c>
      <c r="F204" s="794"/>
      <c r="G204" s="365"/>
      <c r="H204" s="303" t="s">
        <v>152</v>
      </c>
      <c r="I204" s="618">
        <v>0.108</v>
      </c>
      <c r="J204" s="335" t="s">
        <v>153</v>
      </c>
      <c r="K204" s="336">
        <f t="shared" si="16"/>
        <v>0</v>
      </c>
      <c r="L204" s="253" t="str">
        <f t="shared" si="17"/>
        <v>(ｿ)</v>
      </c>
      <c r="N204" s="76" t="s">
        <v>367</v>
      </c>
      <c r="O204" s="76"/>
      <c r="P204" s="78"/>
      <c r="Q204" s="579"/>
      <c r="R204" s="579"/>
      <c r="S204" s="79"/>
      <c r="T204" s="774"/>
      <c r="U204" s="774"/>
      <c r="V204" s="80"/>
      <c r="W204" s="584"/>
      <c r="X204" s="74"/>
    </row>
    <row r="205" spans="2:24" ht="15" customHeight="1" x14ac:dyDescent="0.2">
      <c r="B205" s="776">
        <v>6</v>
      </c>
      <c r="C205" s="795" t="s">
        <v>161</v>
      </c>
      <c r="D205" s="763" t="s">
        <v>347</v>
      </c>
      <c r="E205" s="793" t="s">
        <v>473</v>
      </c>
      <c r="F205" s="794"/>
      <c r="G205" s="365"/>
      <c r="H205" s="303" t="s">
        <v>152</v>
      </c>
      <c r="I205" s="618">
        <v>0.20499999999999999</v>
      </c>
      <c r="J205" s="335" t="s">
        <v>153</v>
      </c>
      <c r="K205" s="336">
        <f t="shared" si="16"/>
        <v>0</v>
      </c>
      <c r="L205" s="253" t="str">
        <f t="shared" si="17"/>
        <v>(ﾀ)</v>
      </c>
      <c r="N205" s="76" t="s">
        <v>368</v>
      </c>
      <c r="O205" s="76"/>
      <c r="P205" s="78"/>
      <c r="Q205" s="769"/>
      <c r="R205" s="769"/>
      <c r="S205" s="79"/>
      <c r="T205" s="774"/>
      <c r="U205" s="774"/>
      <c r="V205" s="81"/>
      <c r="W205" s="579"/>
      <c r="X205" s="74"/>
    </row>
    <row r="206" spans="2:24" ht="15" customHeight="1" x14ac:dyDescent="0.2">
      <c r="B206" s="776"/>
      <c r="C206" s="757"/>
      <c r="D206" s="763"/>
      <c r="E206" s="793" t="s">
        <v>474</v>
      </c>
      <c r="F206" s="794"/>
      <c r="G206" s="365"/>
      <c r="H206" s="303" t="s">
        <v>152</v>
      </c>
      <c r="I206" s="618">
        <v>0.154</v>
      </c>
      <c r="J206" s="335" t="s">
        <v>153</v>
      </c>
      <c r="K206" s="336">
        <f t="shared" si="16"/>
        <v>0</v>
      </c>
      <c r="L206" s="253" t="str">
        <f t="shared" si="17"/>
        <v>(ﾁ)</v>
      </c>
      <c r="N206" s="76" t="s">
        <v>369</v>
      </c>
      <c r="O206" s="76"/>
      <c r="P206" s="78"/>
      <c r="Q206" s="579"/>
      <c r="R206" s="579"/>
      <c r="S206" s="79"/>
      <c r="T206" s="774"/>
      <c r="U206" s="774"/>
      <c r="V206" s="80"/>
      <c r="W206" s="584"/>
      <c r="X206" s="74"/>
    </row>
    <row r="207" spans="2:24" ht="15" customHeight="1" x14ac:dyDescent="0.2">
      <c r="B207" s="776"/>
      <c r="C207" s="757"/>
      <c r="D207" s="763"/>
      <c r="E207" s="793" t="s">
        <v>475</v>
      </c>
      <c r="F207" s="794"/>
      <c r="G207" s="365"/>
      <c r="H207" s="303" t="s">
        <v>152</v>
      </c>
      <c r="I207" s="618">
        <v>0.115</v>
      </c>
      <c r="J207" s="335" t="s">
        <v>153</v>
      </c>
      <c r="K207" s="336">
        <f t="shared" si="16"/>
        <v>0</v>
      </c>
      <c r="L207" s="253" t="str">
        <f t="shared" si="17"/>
        <v>(ﾂ)</v>
      </c>
      <c r="N207" s="76" t="s">
        <v>370</v>
      </c>
      <c r="O207" s="76"/>
      <c r="P207" s="78"/>
      <c r="Q207" s="579"/>
      <c r="R207" s="579"/>
      <c r="S207" s="79"/>
      <c r="T207" s="774"/>
      <c r="U207" s="774"/>
      <c r="V207" s="80"/>
      <c r="W207" s="584"/>
      <c r="X207" s="74"/>
    </row>
    <row r="208" spans="2:24" ht="15" customHeight="1" x14ac:dyDescent="0.2">
      <c r="B208" s="776">
        <v>7</v>
      </c>
      <c r="C208" s="795" t="s">
        <v>173</v>
      </c>
      <c r="D208" s="763" t="s">
        <v>347</v>
      </c>
      <c r="E208" s="793" t="s">
        <v>473</v>
      </c>
      <c r="F208" s="794"/>
      <c r="G208" s="365"/>
      <c r="H208" s="303" t="s">
        <v>152</v>
      </c>
      <c r="I208" s="618">
        <v>0.23100000000000001</v>
      </c>
      <c r="J208" s="335" t="s">
        <v>153</v>
      </c>
      <c r="K208" s="336">
        <f t="shared" si="16"/>
        <v>0</v>
      </c>
      <c r="L208" s="253" t="str">
        <f t="shared" si="17"/>
        <v>(ﾃ)</v>
      </c>
      <c r="N208" s="76" t="s">
        <v>371</v>
      </c>
      <c r="O208" s="77"/>
      <c r="P208" s="78"/>
      <c r="Q208" s="769"/>
      <c r="R208" s="769"/>
      <c r="S208" s="79"/>
      <c r="T208" s="774"/>
      <c r="U208" s="774"/>
      <c r="V208" s="81"/>
      <c r="W208" s="579"/>
      <c r="X208" s="74"/>
    </row>
    <row r="209" spans="2:24" ht="15" customHeight="1" x14ac:dyDescent="0.2">
      <c r="B209" s="776"/>
      <c r="C209" s="757"/>
      <c r="D209" s="763"/>
      <c r="E209" s="793" t="s">
        <v>474</v>
      </c>
      <c r="F209" s="794"/>
      <c r="G209" s="365"/>
      <c r="H209" s="303" t="s">
        <v>152</v>
      </c>
      <c r="I209" s="618">
        <v>0.17399999999999999</v>
      </c>
      <c r="J209" s="335" t="s">
        <v>153</v>
      </c>
      <c r="K209" s="336">
        <f t="shared" si="16"/>
        <v>0</v>
      </c>
      <c r="L209" s="253" t="str">
        <f t="shared" si="17"/>
        <v>(ﾄ)</v>
      </c>
      <c r="N209" s="76" t="s">
        <v>372</v>
      </c>
      <c r="O209" s="77"/>
      <c r="P209" s="78"/>
      <c r="Q209" s="579"/>
      <c r="R209" s="579"/>
      <c r="S209" s="79"/>
      <c r="T209" s="774"/>
      <c r="U209" s="774"/>
      <c r="V209" s="80"/>
      <c r="W209" s="584"/>
      <c r="X209" s="74"/>
    </row>
    <row r="210" spans="2:24" ht="15" customHeight="1" x14ac:dyDescent="0.2">
      <c r="B210" s="776"/>
      <c r="C210" s="757"/>
      <c r="D210" s="763"/>
      <c r="E210" s="793" t="s">
        <v>475</v>
      </c>
      <c r="F210" s="794"/>
      <c r="G210" s="365"/>
      <c r="H210" s="303" t="s">
        <v>152</v>
      </c>
      <c r="I210" s="618">
        <v>0.13</v>
      </c>
      <c r="J210" s="335" t="s">
        <v>153</v>
      </c>
      <c r="K210" s="336">
        <f t="shared" si="16"/>
        <v>0</v>
      </c>
      <c r="L210" s="253" t="str">
        <f t="shared" si="17"/>
        <v>(ﾅ)</v>
      </c>
      <c r="N210" s="76" t="s">
        <v>373</v>
      </c>
      <c r="O210" s="77"/>
      <c r="P210" s="78"/>
      <c r="Q210" s="579"/>
      <c r="R210" s="579"/>
      <c r="S210" s="79"/>
      <c r="T210" s="774"/>
      <c r="U210" s="774"/>
      <c r="V210" s="80"/>
      <c r="W210" s="584"/>
      <c r="X210" s="74"/>
    </row>
    <row r="211" spans="2:24" ht="15" customHeight="1" x14ac:dyDescent="0.2">
      <c r="B211" s="776">
        <v>8</v>
      </c>
      <c r="C211" s="795" t="s">
        <v>175</v>
      </c>
      <c r="D211" s="763" t="s">
        <v>347</v>
      </c>
      <c r="E211" s="793" t="s">
        <v>473</v>
      </c>
      <c r="F211" s="794"/>
      <c r="G211" s="365"/>
      <c r="H211" s="303" t="s">
        <v>152</v>
      </c>
      <c r="I211" s="618">
        <v>0.246</v>
      </c>
      <c r="J211" s="335" t="s">
        <v>153</v>
      </c>
      <c r="K211" s="336">
        <f t="shared" si="16"/>
        <v>0</v>
      </c>
      <c r="L211" s="253" t="str">
        <f t="shared" si="17"/>
        <v>(ﾆ)</v>
      </c>
      <c r="N211" s="76" t="s">
        <v>447</v>
      </c>
      <c r="O211" s="77"/>
      <c r="P211" s="78"/>
      <c r="Q211" s="769"/>
      <c r="R211" s="769"/>
      <c r="S211" s="79"/>
      <c r="T211" s="774"/>
      <c r="U211" s="774"/>
      <c r="V211" s="81"/>
      <c r="W211" s="579"/>
      <c r="X211" s="74"/>
    </row>
    <row r="212" spans="2:24" ht="15" customHeight="1" x14ac:dyDescent="0.2">
      <c r="B212" s="776"/>
      <c r="C212" s="757"/>
      <c r="D212" s="763"/>
      <c r="E212" s="793" t="s">
        <v>474</v>
      </c>
      <c r="F212" s="794"/>
      <c r="G212" s="365"/>
      <c r="H212" s="303" t="s">
        <v>152</v>
      </c>
      <c r="I212" s="618">
        <v>0.185</v>
      </c>
      <c r="J212" s="335" t="s">
        <v>153</v>
      </c>
      <c r="K212" s="336">
        <f t="shared" si="16"/>
        <v>0</v>
      </c>
      <c r="L212" s="253" t="str">
        <f t="shared" si="17"/>
        <v>(ﾇ)</v>
      </c>
      <c r="N212" s="76" t="s">
        <v>448</v>
      </c>
      <c r="O212" s="77"/>
      <c r="P212" s="78"/>
      <c r="Q212" s="579"/>
      <c r="R212" s="579"/>
      <c r="S212" s="79"/>
      <c r="T212" s="774"/>
      <c r="U212" s="774"/>
      <c r="V212" s="80"/>
      <c r="W212" s="584"/>
      <c r="X212" s="74"/>
    </row>
    <row r="213" spans="2:24" ht="15" customHeight="1" x14ac:dyDescent="0.2">
      <c r="B213" s="776"/>
      <c r="C213" s="757"/>
      <c r="D213" s="763"/>
      <c r="E213" s="793" t="s">
        <v>475</v>
      </c>
      <c r="F213" s="794"/>
      <c r="G213" s="365"/>
      <c r="H213" s="303" t="s">
        <v>152</v>
      </c>
      <c r="I213" s="618">
        <v>0.13900000000000001</v>
      </c>
      <c r="J213" s="335" t="s">
        <v>153</v>
      </c>
      <c r="K213" s="336">
        <f t="shared" si="16"/>
        <v>0</v>
      </c>
      <c r="L213" s="253" t="str">
        <f t="shared" si="17"/>
        <v>(ﾈ)</v>
      </c>
      <c r="N213" s="76" t="s">
        <v>476</v>
      </c>
      <c r="O213" s="77"/>
      <c r="P213" s="78"/>
      <c r="Q213" s="579"/>
      <c r="R213" s="579"/>
      <c r="S213" s="79"/>
      <c r="T213" s="774"/>
      <c r="U213" s="774"/>
      <c r="V213" s="80"/>
      <c r="W213" s="584"/>
      <c r="X213" s="74"/>
    </row>
    <row r="214" spans="2:24" ht="15" customHeight="1" x14ac:dyDescent="0.2">
      <c r="B214" s="776">
        <v>9</v>
      </c>
      <c r="C214" s="795" t="s">
        <v>196</v>
      </c>
      <c r="D214" s="763" t="s">
        <v>347</v>
      </c>
      <c r="E214" s="793" t="s">
        <v>473</v>
      </c>
      <c r="F214" s="794"/>
      <c r="G214" s="365"/>
      <c r="H214" s="303" t="s">
        <v>152</v>
      </c>
      <c r="I214" s="618">
        <v>0.28899999999999998</v>
      </c>
      <c r="J214" s="335" t="s">
        <v>153</v>
      </c>
      <c r="K214" s="336">
        <f t="shared" si="16"/>
        <v>0</v>
      </c>
      <c r="L214" s="253" t="str">
        <f t="shared" si="17"/>
        <v>(ﾉ)</v>
      </c>
      <c r="N214" s="76" t="s">
        <v>412</v>
      </c>
      <c r="O214" s="77"/>
      <c r="P214" s="78"/>
      <c r="Q214" s="769"/>
      <c r="R214" s="769"/>
      <c r="S214" s="79"/>
      <c r="T214" s="774"/>
      <c r="U214" s="774"/>
      <c r="V214" s="81"/>
      <c r="W214" s="579"/>
      <c r="X214" s="74"/>
    </row>
    <row r="215" spans="2:24" ht="15" customHeight="1" x14ac:dyDescent="0.2">
      <c r="B215" s="776"/>
      <c r="C215" s="757"/>
      <c r="D215" s="763"/>
      <c r="E215" s="793" t="s">
        <v>474</v>
      </c>
      <c r="F215" s="794"/>
      <c r="G215" s="365"/>
      <c r="H215" s="303" t="s">
        <v>152</v>
      </c>
      <c r="I215" s="618">
        <v>0.217</v>
      </c>
      <c r="J215" s="335" t="s">
        <v>153</v>
      </c>
      <c r="K215" s="336">
        <f t="shared" si="16"/>
        <v>0</v>
      </c>
      <c r="L215" s="253" t="str">
        <f t="shared" si="17"/>
        <v>(ﾊ)</v>
      </c>
      <c r="N215" s="76" t="s">
        <v>413</v>
      </c>
      <c r="O215" s="77"/>
      <c r="P215" s="78"/>
      <c r="Q215" s="579"/>
      <c r="R215" s="579"/>
      <c r="S215" s="79"/>
      <c r="T215" s="774"/>
      <c r="U215" s="774"/>
      <c r="V215" s="80"/>
      <c r="W215" s="584"/>
      <c r="X215" s="74"/>
    </row>
    <row r="216" spans="2:24" ht="15" customHeight="1" x14ac:dyDescent="0.2">
      <c r="B216" s="776"/>
      <c r="C216" s="757"/>
      <c r="D216" s="763"/>
      <c r="E216" s="793" t="s">
        <v>475</v>
      </c>
      <c r="F216" s="794"/>
      <c r="G216" s="365"/>
      <c r="H216" s="303" t="s">
        <v>152</v>
      </c>
      <c r="I216" s="618">
        <v>0.16200000000000001</v>
      </c>
      <c r="J216" s="335" t="s">
        <v>153</v>
      </c>
      <c r="K216" s="336">
        <f t="shared" si="16"/>
        <v>0</v>
      </c>
      <c r="L216" s="253" t="str">
        <f t="shared" si="17"/>
        <v>(ﾋ)</v>
      </c>
      <c r="N216" s="76" t="s">
        <v>414</v>
      </c>
      <c r="O216" s="77"/>
      <c r="P216" s="78"/>
      <c r="Q216" s="579"/>
      <c r="R216" s="579"/>
      <c r="S216" s="79"/>
      <c r="T216" s="774"/>
      <c r="U216" s="774"/>
      <c r="V216" s="80"/>
      <c r="W216" s="584"/>
      <c r="X216" s="74"/>
    </row>
    <row r="217" spans="2:24" ht="15" customHeight="1" x14ac:dyDescent="0.2">
      <c r="B217" s="776">
        <v>10</v>
      </c>
      <c r="C217" s="795" t="s">
        <v>197</v>
      </c>
      <c r="D217" s="763" t="s">
        <v>347</v>
      </c>
      <c r="E217" s="793" t="s">
        <v>473</v>
      </c>
      <c r="F217" s="794"/>
      <c r="G217" s="365"/>
      <c r="H217" s="303" t="s">
        <v>152</v>
      </c>
      <c r="I217" s="618">
        <v>0.27500000000000002</v>
      </c>
      <c r="J217" s="335" t="s">
        <v>153</v>
      </c>
      <c r="K217" s="336">
        <f t="shared" si="16"/>
        <v>0</v>
      </c>
      <c r="L217" s="253" t="str">
        <f t="shared" si="17"/>
        <v>(ﾌ)</v>
      </c>
      <c r="N217" s="76" t="s">
        <v>477</v>
      </c>
      <c r="O217" s="77"/>
      <c r="P217" s="78"/>
      <c r="Q217" s="769"/>
      <c r="R217" s="769"/>
      <c r="S217" s="79"/>
      <c r="T217" s="774"/>
      <c r="U217" s="774"/>
      <c r="V217" s="81"/>
      <c r="W217" s="579"/>
      <c r="X217" s="74"/>
    </row>
    <row r="218" spans="2:24" ht="15" customHeight="1" x14ac:dyDescent="0.2">
      <c r="B218" s="776"/>
      <c r="C218" s="757"/>
      <c r="D218" s="763"/>
      <c r="E218" s="793" t="s">
        <v>474</v>
      </c>
      <c r="F218" s="794"/>
      <c r="G218" s="365"/>
      <c r="H218" s="303" t="s">
        <v>152</v>
      </c>
      <c r="I218" s="618">
        <v>0.20699999999999999</v>
      </c>
      <c r="J218" s="335" t="s">
        <v>153</v>
      </c>
      <c r="K218" s="336">
        <f t="shared" si="16"/>
        <v>0</v>
      </c>
      <c r="L218" s="253" t="str">
        <f t="shared" si="17"/>
        <v>(ﾍ)</v>
      </c>
      <c r="N218" s="76" t="s">
        <v>451</v>
      </c>
      <c r="O218" s="77"/>
      <c r="P218" s="78"/>
      <c r="Q218" s="579"/>
      <c r="R218" s="579"/>
      <c r="S218" s="79"/>
      <c r="T218" s="774"/>
      <c r="U218" s="774"/>
      <c r="V218" s="80"/>
      <c r="W218" s="584"/>
      <c r="X218" s="74"/>
    </row>
    <row r="219" spans="2:24" ht="15" customHeight="1" x14ac:dyDescent="0.2">
      <c r="B219" s="776"/>
      <c r="C219" s="757"/>
      <c r="D219" s="763"/>
      <c r="E219" s="793" t="s">
        <v>475</v>
      </c>
      <c r="F219" s="794"/>
      <c r="G219" s="365"/>
      <c r="H219" s="303" t="s">
        <v>152</v>
      </c>
      <c r="I219" s="618">
        <v>0.155</v>
      </c>
      <c r="J219" s="335" t="s">
        <v>153</v>
      </c>
      <c r="K219" s="336">
        <f t="shared" si="16"/>
        <v>0</v>
      </c>
      <c r="L219" s="253" t="str">
        <f t="shared" si="17"/>
        <v>(ﾎ)</v>
      </c>
      <c r="N219" s="76" t="s">
        <v>452</v>
      </c>
      <c r="O219" s="77"/>
      <c r="P219" s="78"/>
      <c r="Q219" s="579"/>
      <c r="R219" s="579"/>
      <c r="S219" s="79"/>
      <c r="T219" s="774"/>
      <c r="U219" s="774"/>
      <c r="V219" s="80"/>
      <c r="W219" s="584"/>
      <c r="X219" s="74"/>
    </row>
    <row r="220" spans="2:24" ht="15" customHeight="1" x14ac:dyDescent="0.2">
      <c r="B220" s="374">
        <v>11</v>
      </c>
      <c r="C220" s="573" t="s">
        <v>406</v>
      </c>
      <c r="D220" s="303" t="s">
        <v>407</v>
      </c>
      <c r="E220" s="793" t="s">
        <v>475</v>
      </c>
      <c r="F220" s="794"/>
      <c r="G220" s="365"/>
      <c r="H220" s="303" t="s">
        <v>152</v>
      </c>
      <c r="I220" s="618">
        <v>0.16500000000000001</v>
      </c>
      <c r="J220" s="335" t="s">
        <v>153</v>
      </c>
      <c r="K220" s="336">
        <f t="shared" si="16"/>
        <v>0</v>
      </c>
      <c r="L220" s="253" t="str">
        <f t="shared" si="17"/>
        <v>(ﾏ)</v>
      </c>
      <c r="N220" s="76" t="s">
        <v>416</v>
      </c>
      <c r="O220" s="77"/>
      <c r="P220" s="78"/>
      <c r="Q220" s="579"/>
      <c r="R220" s="579"/>
      <c r="S220" s="79"/>
      <c r="T220" s="774"/>
      <c r="U220" s="774"/>
      <c r="V220" s="80"/>
      <c r="W220" s="584"/>
      <c r="X220" s="74"/>
    </row>
    <row r="221" spans="2:24" ht="15" customHeight="1" x14ac:dyDescent="0.2">
      <c r="B221" s="374">
        <v>12</v>
      </c>
      <c r="C221" s="573" t="s">
        <v>411</v>
      </c>
      <c r="D221" s="303" t="s">
        <v>407</v>
      </c>
      <c r="E221" s="793" t="s">
        <v>475</v>
      </c>
      <c r="F221" s="794"/>
      <c r="G221" s="365"/>
      <c r="H221" s="303" t="s">
        <v>152</v>
      </c>
      <c r="I221" s="618">
        <v>0.17199999999999999</v>
      </c>
      <c r="J221" s="335" t="s">
        <v>153</v>
      </c>
      <c r="K221" s="336">
        <f t="shared" si="16"/>
        <v>0</v>
      </c>
      <c r="L221" s="253" t="str">
        <f t="shared" si="17"/>
        <v>(ﾐ)</v>
      </c>
      <c r="N221" s="76" t="s">
        <v>417</v>
      </c>
      <c r="O221" s="77"/>
      <c r="P221" s="78"/>
      <c r="Q221" s="579"/>
      <c r="R221" s="579"/>
      <c r="S221" s="79"/>
      <c r="T221" s="774"/>
      <c r="U221" s="774"/>
      <c r="V221" s="80"/>
      <c r="W221" s="584"/>
      <c r="X221" s="74"/>
    </row>
    <row r="222" spans="2:24" ht="15" customHeight="1" x14ac:dyDescent="0.2">
      <c r="B222" s="776">
        <v>13</v>
      </c>
      <c r="C222" s="757" t="s">
        <v>415</v>
      </c>
      <c r="D222" s="303" t="s">
        <v>407</v>
      </c>
      <c r="E222" s="793" t="s">
        <v>475</v>
      </c>
      <c r="F222" s="794"/>
      <c r="G222" s="365"/>
      <c r="H222" s="303" t="s">
        <v>152</v>
      </c>
      <c r="I222" s="618">
        <v>0.18</v>
      </c>
      <c r="J222" s="335" t="s">
        <v>153</v>
      </c>
      <c r="K222" s="336">
        <f t="shared" si="16"/>
        <v>0</v>
      </c>
      <c r="L222" s="253" t="str">
        <f t="shared" si="17"/>
        <v>(ﾑ)</v>
      </c>
      <c r="N222" s="76" t="s">
        <v>418</v>
      </c>
      <c r="O222" s="76"/>
      <c r="P222" s="78"/>
      <c r="Q222" s="579"/>
      <c r="R222" s="579"/>
      <c r="S222" s="79"/>
      <c r="T222" s="579"/>
      <c r="U222" s="579"/>
      <c r="V222" s="80"/>
      <c r="W222" s="584"/>
      <c r="X222" s="74"/>
    </row>
    <row r="223" spans="2:24" ht="15" customHeight="1" x14ac:dyDescent="0.2">
      <c r="B223" s="776"/>
      <c r="C223" s="757"/>
      <c r="D223" s="303" t="s">
        <v>422</v>
      </c>
      <c r="E223" s="793" t="s">
        <v>475</v>
      </c>
      <c r="F223" s="794"/>
      <c r="G223" s="365"/>
      <c r="H223" s="303" t="s">
        <v>152</v>
      </c>
      <c r="I223" s="618">
        <v>2.5000000000000001E-2</v>
      </c>
      <c r="J223" s="303" t="s">
        <v>153</v>
      </c>
      <c r="K223" s="304">
        <f t="shared" si="16"/>
        <v>0</v>
      </c>
      <c r="L223" s="253" t="str">
        <f t="shared" si="17"/>
        <v>(ﾒ)</v>
      </c>
      <c r="N223" s="76" t="s">
        <v>420</v>
      </c>
      <c r="O223" s="76"/>
      <c r="P223" s="78"/>
      <c r="Q223" s="579"/>
      <c r="R223" s="579"/>
      <c r="S223" s="79"/>
      <c r="T223" s="579"/>
      <c r="U223" s="579"/>
      <c r="V223" s="80"/>
      <c r="W223" s="584"/>
      <c r="X223" s="74"/>
    </row>
    <row r="224" spans="2:24" ht="15" customHeight="1" x14ac:dyDescent="0.2">
      <c r="B224" s="776">
        <v>14</v>
      </c>
      <c r="C224" s="757" t="s">
        <v>428</v>
      </c>
      <c r="D224" s="303" t="s">
        <v>407</v>
      </c>
      <c r="E224" s="793" t="s">
        <v>475</v>
      </c>
      <c r="F224" s="794"/>
      <c r="G224" s="365"/>
      <c r="H224" s="303" t="s">
        <v>152</v>
      </c>
      <c r="I224" s="618">
        <v>0.189</v>
      </c>
      <c r="J224" s="335" t="s">
        <v>153</v>
      </c>
      <c r="K224" s="336">
        <f t="shared" si="16"/>
        <v>0</v>
      </c>
      <c r="L224" s="253" t="str">
        <f t="shared" si="17"/>
        <v>(ﾓ)</v>
      </c>
      <c r="N224" s="76" t="s">
        <v>421</v>
      </c>
      <c r="O224" s="76"/>
      <c r="P224" s="78"/>
      <c r="Q224" s="579"/>
      <c r="R224" s="579"/>
      <c r="S224" s="79"/>
      <c r="T224" s="579"/>
      <c r="U224" s="579"/>
      <c r="V224" s="80"/>
      <c r="W224" s="584"/>
      <c r="X224" s="74"/>
    </row>
    <row r="225" spans="2:24" ht="15" customHeight="1" x14ac:dyDescent="0.2">
      <c r="B225" s="776"/>
      <c r="C225" s="757"/>
      <c r="D225" s="303" t="s">
        <v>422</v>
      </c>
      <c r="E225" s="793" t="s">
        <v>475</v>
      </c>
      <c r="F225" s="794"/>
      <c r="G225" s="365"/>
      <c r="H225" s="303" t="s">
        <v>152</v>
      </c>
      <c r="I225" s="618">
        <v>0.05</v>
      </c>
      <c r="J225" s="303" t="s">
        <v>153</v>
      </c>
      <c r="K225" s="304">
        <f t="shared" si="16"/>
        <v>0</v>
      </c>
      <c r="L225" s="253" t="str">
        <f t="shared" si="17"/>
        <v>(ﾔ)</v>
      </c>
      <c r="N225" s="76" t="s">
        <v>423</v>
      </c>
      <c r="O225" s="76"/>
      <c r="P225" s="78"/>
      <c r="Q225" s="579"/>
      <c r="R225" s="579"/>
      <c r="S225" s="79"/>
      <c r="T225" s="579"/>
      <c r="U225" s="579"/>
      <c r="V225" s="80"/>
      <c r="W225" s="584"/>
      <c r="X225" s="74"/>
    </row>
    <row r="226" spans="2:24" ht="15" customHeight="1" x14ac:dyDescent="0.2">
      <c r="B226" s="776">
        <v>15</v>
      </c>
      <c r="C226" s="757" t="s">
        <v>432</v>
      </c>
      <c r="D226" s="303" t="s">
        <v>407</v>
      </c>
      <c r="E226" s="793" t="s">
        <v>475</v>
      </c>
      <c r="F226" s="794"/>
      <c r="G226" s="365"/>
      <c r="H226" s="303" t="s">
        <v>152</v>
      </c>
      <c r="I226" s="618">
        <v>0.19700000000000001</v>
      </c>
      <c r="J226" s="335" t="s">
        <v>153</v>
      </c>
      <c r="K226" s="336">
        <f t="shared" si="16"/>
        <v>0</v>
      </c>
      <c r="L226" s="253" t="str">
        <f t="shared" si="17"/>
        <v>(ﾕ)</v>
      </c>
      <c r="N226" s="76" t="s">
        <v>424</v>
      </c>
      <c r="O226" s="76"/>
      <c r="P226" s="78"/>
      <c r="Q226" s="579"/>
      <c r="R226" s="579"/>
      <c r="S226" s="79"/>
      <c r="T226" s="579"/>
      <c r="U226" s="579"/>
      <c r="V226" s="80"/>
      <c r="W226" s="584"/>
      <c r="X226" s="74"/>
    </row>
    <row r="227" spans="2:24" ht="15" customHeight="1" x14ac:dyDescent="0.2">
      <c r="B227" s="776"/>
      <c r="C227" s="757"/>
      <c r="D227" s="303" t="s">
        <v>422</v>
      </c>
      <c r="E227" s="793" t="s">
        <v>475</v>
      </c>
      <c r="F227" s="794"/>
      <c r="G227" s="365"/>
      <c r="H227" s="303" t="s">
        <v>152</v>
      </c>
      <c r="I227" s="618">
        <v>9.7000000000000003E-2</v>
      </c>
      <c r="J227" s="303" t="s">
        <v>153</v>
      </c>
      <c r="K227" s="304">
        <f t="shared" si="16"/>
        <v>0</v>
      </c>
      <c r="L227" s="253" t="str">
        <f t="shared" si="17"/>
        <v>(ﾖ)</v>
      </c>
      <c r="N227" s="76" t="s">
        <v>425</v>
      </c>
      <c r="O227" s="76"/>
      <c r="P227" s="78"/>
      <c r="Q227" s="579"/>
      <c r="R227" s="579"/>
      <c r="S227" s="79"/>
      <c r="T227" s="579"/>
      <c r="U227" s="579"/>
      <c r="V227" s="80"/>
      <c r="W227" s="584"/>
      <c r="X227" s="74"/>
    </row>
    <row r="228" spans="2:24" ht="15" customHeight="1" x14ac:dyDescent="0.2">
      <c r="B228" s="776">
        <v>16</v>
      </c>
      <c r="C228" s="757" t="s">
        <v>443</v>
      </c>
      <c r="D228" s="303" t="s">
        <v>407</v>
      </c>
      <c r="E228" s="793" t="s">
        <v>475</v>
      </c>
      <c r="F228" s="794"/>
      <c r="G228" s="365"/>
      <c r="H228" s="303" t="s">
        <v>152</v>
      </c>
      <c r="I228" s="618">
        <v>0.20699999999999999</v>
      </c>
      <c r="J228" s="335" t="s">
        <v>153</v>
      </c>
      <c r="K228" s="336">
        <f t="shared" si="16"/>
        <v>0</v>
      </c>
      <c r="L228" s="253" t="str">
        <f t="shared" si="17"/>
        <v>(ﾗ)</v>
      </c>
      <c r="N228" s="76" t="s">
        <v>426</v>
      </c>
      <c r="O228" s="76"/>
      <c r="P228" s="78"/>
      <c r="Q228" s="579"/>
      <c r="R228" s="579"/>
      <c r="S228" s="79"/>
      <c r="T228" s="579"/>
      <c r="U228" s="579"/>
      <c r="V228" s="80"/>
      <c r="W228" s="584"/>
      <c r="X228" s="74"/>
    </row>
    <row r="229" spans="2:24" ht="15" customHeight="1" x14ac:dyDescent="0.2">
      <c r="B229" s="776"/>
      <c r="C229" s="757"/>
      <c r="D229" s="303" t="s">
        <v>422</v>
      </c>
      <c r="E229" s="793" t="s">
        <v>475</v>
      </c>
      <c r="F229" s="794"/>
      <c r="G229" s="365"/>
      <c r="H229" s="303" t="s">
        <v>152</v>
      </c>
      <c r="I229" s="618">
        <v>0.1</v>
      </c>
      <c r="J229" s="303" t="s">
        <v>153</v>
      </c>
      <c r="K229" s="304">
        <f t="shared" si="16"/>
        <v>0</v>
      </c>
      <c r="L229" s="253" t="str">
        <f t="shared" si="17"/>
        <v>(ﾘ)</v>
      </c>
      <c r="N229" s="76" t="s">
        <v>427</v>
      </c>
      <c r="O229" s="76"/>
      <c r="P229" s="78"/>
      <c r="Q229" s="579"/>
      <c r="R229" s="579"/>
      <c r="S229" s="79"/>
      <c r="T229" s="579"/>
      <c r="U229" s="579"/>
      <c r="V229" s="80"/>
      <c r="W229" s="584"/>
      <c r="X229" s="74"/>
    </row>
    <row r="230" spans="2:24" ht="15" customHeight="1" x14ac:dyDescent="0.2">
      <c r="B230" s="776">
        <v>17</v>
      </c>
      <c r="C230" s="757" t="s">
        <v>450</v>
      </c>
      <c r="D230" s="303" t="s">
        <v>407</v>
      </c>
      <c r="E230" s="793" t="s">
        <v>475</v>
      </c>
      <c r="F230" s="794"/>
      <c r="G230" s="365"/>
      <c r="H230" s="303" t="s">
        <v>152</v>
      </c>
      <c r="I230" s="618">
        <v>0.216</v>
      </c>
      <c r="J230" s="335" t="s">
        <v>153</v>
      </c>
      <c r="K230" s="336">
        <f>ROUND(G230*I230,0)</f>
        <v>0</v>
      </c>
      <c r="L230" s="253" t="str">
        <f>$N$16&amp;N230&amp;O230&amp;$O$16</f>
        <v>(ﾙ)</v>
      </c>
      <c r="N230" s="76" t="s">
        <v>429</v>
      </c>
      <c r="O230" s="76"/>
      <c r="P230" s="78"/>
      <c r="Q230" s="579"/>
      <c r="R230" s="579"/>
      <c r="S230" s="79"/>
      <c r="T230" s="579"/>
      <c r="U230" s="579"/>
      <c r="V230" s="80"/>
      <c r="W230" s="584"/>
      <c r="X230" s="74"/>
    </row>
    <row r="231" spans="2:24" ht="15" customHeight="1" x14ac:dyDescent="0.2">
      <c r="B231" s="776"/>
      <c r="C231" s="757"/>
      <c r="D231" s="303" t="s">
        <v>422</v>
      </c>
      <c r="E231" s="793" t="s">
        <v>475</v>
      </c>
      <c r="F231" s="794"/>
      <c r="G231" s="365"/>
      <c r="H231" s="303" t="s">
        <v>152</v>
      </c>
      <c r="I231" s="618">
        <v>0.127</v>
      </c>
      <c r="J231" s="303" t="s">
        <v>153</v>
      </c>
      <c r="K231" s="304">
        <f>ROUND(G231*I231,0)</f>
        <v>0</v>
      </c>
      <c r="L231" s="253" t="str">
        <f>$N$16&amp;N231&amp;O231&amp;$O$16</f>
        <v>(ﾚ)</v>
      </c>
      <c r="N231" s="76" t="s">
        <v>430</v>
      </c>
      <c r="O231" s="76"/>
      <c r="P231" s="78"/>
      <c r="Q231" s="579"/>
      <c r="R231" s="579"/>
      <c r="S231" s="79"/>
      <c r="T231" s="579"/>
      <c r="U231" s="579"/>
      <c r="V231" s="80"/>
      <c r="W231" s="584"/>
      <c r="X231" s="74"/>
    </row>
    <row r="232" spans="2:24" ht="15" customHeight="1" x14ac:dyDescent="0.2">
      <c r="B232" s="776">
        <v>18</v>
      </c>
      <c r="C232" s="757" t="s">
        <v>457</v>
      </c>
      <c r="D232" s="303" t="s">
        <v>407</v>
      </c>
      <c r="E232" s="793" t="s">
        <v>475</v>
      </c>
      <c r="F232" s="794"/>
      <c r="G232" s="365"/>
      <c r="H232" s="303" t="s">
        <v>152</v>
      </c>
      <c r="I232" s="618">
        <v>0.22</v>
      </c>
      <c r="J232" s="335" t="s">
        <v>153</v>
      </c>
      <c r="K232" s="336">
        <f t="shared" si="16"/>
        <v>0</v>
      </c>
      <c r="L232" s="253" t="str">
        <f t="shared" si="17"/>
        <v>(ﾛ)</v>
      </c>
      <c r="N232" s="76" t="s">
        <v>431</v>
      </c>
      <c r="O232" s="76"/>
      <c r="P232" s="78"/>
      <c r="Q232" s="579"/>
      <c r="R232" s="579"/>
      <c r="S232" s="79"/>
      <c r="T232" s="579"/>
      <c r="U232" s="579"/>
      <c r="V232" s="80"/>
      <c r="W232" s="584"/>
      <c r="X232" s="74"/>
    </row>
    <row r="233" spans="2:24" ht="15" customHeight="1" x14ac:dyDescent="0.2">
      <c r="B233" s="776"/>
      <c r="C233" s="757"/>
      <c r="D233" s="303" t="s">
        <v>422</v>
      </c>
      <c r="E233" s="793" t="s">
        <v>475</v>
      </c>
      <c r="F233" s="794"/>
      <c r="G233" s="365"/>
      <c r="H233" s="303" t="s">
        <v>152</v>
      </c>
      <c r="I233" s="618">
        <v>0.15</v>
      </c>
      <c r="J233" s="303" t="s">
        <v>153</v>
      </c>
      <c r="K233" s="304">
        <f>ROUND(G233*I233,0)</f>
        <v>0</v>
      </c>
      <c r="L233" s="253" t="str">
        <f t="shared" si="17"/>
        <v>(ﾜ)</v>
      </c>
      <c r="N233" s="76" t="s">
        <v>399</v>
      </c>
      <c r="O233" s="76"/>
      <c r="P233" s="78"/>
      <c r="Q233" s="579"/>
      <c r="R233" s="579"/>
      <c r="S233" s="79"/>
      <c r="T233" s="579"/>
      <c r="U233" s="579"/>
      <c r="V233" s="80"/>
      <c r="W233" s="584"/>
      <c r="X233" s="74"/>
    </row>
    <row r="234" spans="2:24" ht="15" customHeight="1" x14ac:dyDescent="0.2">
      <c r="B234" s="776">
        <v>19</v>
      </c>
      <c r="C234" s="757" t="s">
        <v>458</v>
      </c>
      <c r="D234" s="303" t="s">
        <v>407</v>
      </c>
      <c r="E234" s="793" t="s">
        <v>475</v>
      </c>
      <c r="F234" s="794"/>
      <c r="G234" s="365"/>
      <c r="H234" s="303" t="s">
        <v>152</v>
      </c>
      <c r="I234" s="618">
        <v>0.22500000000000001</v>
      </c>
      <c r="J234" s="335" t="s">
        <v>153</v>
      </c>
      <c r="K234" s="336">
        <f>ROUND(G234*I234,0)</f>
        <v>0</v>
      </c>
      <c r="L234" s="253" t="str">
        <f>$N$16&amp;N234&amp;O234&amp;$O$16</f>
        <v>(ｦ)</v>
      </c>
      <c r="N234" s="76" t="s">
        <v>400</v>
      </c>
      <c r="O234" s="76"/>
      <c r="P234" s="78"/>
      <c r="Q234" s="579"/>
      <c r="R234" s="579"/>
      <c r="S234" s="79"/>
      <c r="T234" s="579"/>
      <c r="U234" s="579"/>
      <c r="V234" s="80"/>
      <c r="W234" s="584"/>
      <c r="X234" s="74"/>
    </row>
    <row r="235" spans="2:24" ht="15" customHeight="1" x14ac:dyDescent="0.2">
      <c r="B235" s="776"/>
      <c r="C235" s="757"/>
      <c r="D235" s="303" t="s">
        <v>422</v>
      </c>
      <c r="E235" s="793" t="s">
        <v>475</v>
      </c>
      <c r="F235" s="794"/>
      <c r="G235" s="365"/>
      <c r="H235" s="303" t="s">
        <v>152</v>
      </c>
      <c r="I235" s="618">
        <v>0.17499999999999999</v>
      </c>
      <c r="J235" s="303" t="s">
        <v>153</v>
      </c>
      <c r="K235" s="304">
        <f>ROUND(G235*I235,0)</f>
        <v>0</v>
      </c>
      <c r="L235" s="253" t="str">
        <f>$N$16&amp;N235&amp;O235&amp;$O$16</f>
        <v>(ﾝ)</v>
      </c>
      <c r="N235" s="76" t="s">
        <v>401</v>
      </c>
      <c r="O235" s="76"/>
      <c r="P235" s="78"/>
      <c r="Q235" s="579"/>
      <c r="R235" s="579"/>
      <c r="S235" s="79"/>
      <c r="T235" s="579"/>
      <c r="U235" s="579"/>
      <c r="V235" s="80"/>
      <c r="W235" s="584"/>
      <c r="X235" s="74"/>
    </row>
    <row r="236" spans="2:24" ht="15" customHeight="1" x14ac:dyDescent="0.2">
      <c r="B236" s="776">
        <v>20</v>
      </c>
      <c r="C236" s="757" t="s">
        <v>459</v>
      </c>
      <c r="D236" s="303" t="s">
        <v>407</v>
      </c>
      <c r="E236" s="793" t="s">
        <v>475</v>
      </c>
      <c r="F236" s="794"/>
      <c r="G236" s="365"/>
      <c r="H236" s="303" t="s">
        <v>152</v>
      </c>
      <c r="I236" s="618">
        <v>0.22500000000000001</v>
      </c>
      <c r="J236" s="335" t="s">
        <v>153</v>
      </c>
      <c r="K236" s="336">
        <f>ROUND(G236*I236,0)</f>
        <v>0</v>
      </c>
      <c r="L236" s="253" t="str">
        <f>$N$16&amp;N236&amp;O236&amp;$O$16</f>
        <v>(ｱｱ)</v>
      </c>
      <c r="N236" s="76" t="s">
        <v>478</v>
      </c>
      <c r="O236" s="76" t="s">
        <v>478</v>
      </c>
      <c r="P236" s="78"/>
      <c r="Q236" s="579"/>
      <c r="R236" s="579"/>
      <c r="S236" s="79"/>
      <c r="T236" s="579"/>
      <c r="U236" s="579"/>
      <c r="V236" s="80"/>
      <c r="W236" s="584"/>
      <c r="X236" s="74"/>
    </row>
    <row r="237" spans="2:24" ht="15" customHeight="1" x14ac:dyDescent="0.2">
      <c r="B237" s="776"/>
      <c r="C237" s="757"/>
      <c r="D237" s="303" t="s">
        <v>422</v>
      </c>
      <c r="E237" s="793" t="s">
        <v>475</v>
      </c>
      <c r="F237" s="794"/>
      <c r="G237" s="365"/>
      <c r="H237" s="303" t="s">
        <v>152</v>
      </c>
      <c r="I237" s="618">
        <v>0.2</v>
      </c>
      <c r="J237" s="303" t="s">
        <v>153</v>
      </c>
      <c r="K237" s="304">
        <f>ROUND(G237*I237,0)</f>
        <v>0</v>
      </c>
      <c r="L237" s="253" t="str">
        <f>$N$16&amp;N237&amp;O237&amp;$O$16</f>
        <v>(ｱｲ)</v>
      </c>
      <c r="N237" s="76" t="s">
        <v>478</v>
      </c>
      <c r="O237" s="76" t="s">
        <v>479</v>
      </c>
      <c r="P237" s="78"/>
      <c r="Q237" s="579"/>
      <c r="R237" s="579"/>
      <c r="S237" s="79"/>
      <c r="T237" s="579"/>
      <c r="U237" s="579"/>
      <c r="V237" s="80"/>
      <c r="W237" s="584"/>
      <c r="X237" s="74"/>
    </row>
    <row r="238" spans="2:24" ht="15" customHeight="1" x14ac:dyDescent="0.2">
      <c r="B238" s="776">
        <v>21</v>
      </c>
      <c r="C238" s="757" t="s">
        <v>468</v>
      </c>
      <c r="D238" s="303" t="s">
        <v>407</v>
      </c>
      <c r="E238" s="793" t="s">
        <v>475</v>
      </c>
      <c r="F238" s="794"/>
      <c r="G238" s="365"/>
      <c r="H238" s="303" t="s">
        <v>152</v>
      </c>
      <c r="I238" s="618">
        <v>0.22500000000000001</v>
      </c>
      <c r="J238" s="335" t="s">
        <v>153</v>
      </c>
      <c r="K238" s="336">
        <f t="shared" ref="K238:K239" si="18">ROUND(G238*I238,0)</f>
        <v>0</v>
      </c>
      <c r="L238" s="253" t="str">
        <f t="shared" ref="L238:L239" si="19">$N$16&amp;N238&amp;O238&amp;$O$16</f>
        <v>(ｱｳ)</v>
      </c>
      <c r="N238" s="76" t="s">
        <v>478</v>
      </c>
      <c r="O238" s="76" t="s">
        <v>463</v>
      </c>
      <c r="P238" s="78"/>
      <c r="Q238" s="579"/>
      <c r="R238" s="579"/>
      <c r="S238" s="79"/>
      <c r="T238" s="579"/>
      <c r="U238" s="579"/>
      <c r="V238" s="80"/>
      <c r="W238" s="584"/>
      <c r="X238" s="74"/>
    </row>
    <row r="239" spans="2:24" ht="15" customHeight="1" x14ac:dyDescent="0.2">
      <c r="B239" s="776"/>
      <c r="C239" s="757"/>
      <c r="D239" s="303" t="s">
        <v>422</v>
      </c>
      <c r="E239" s="793" t="s">
        <v>475</v>
      </c>
      <c r="F239" s="794"/>
      <c r="G239" s="365"/>
      <c r="H239" s="303" t="s">
        <v>152</v>
      </c>
      <c r="I239" s="618">
        <v>0.22500000000000001</v>
      </c>
      <c r="J239" s="303" t="s">
        <v>153</v>
      </c>
      <c r="K239" s="304">
        <f t="shared" si="18"/>
        <v>0</v>
      </c>
      <c r="L239" s="253" t="str">
        <f t="shared" si="19"/>
        <v>(ｱｴ)</v>
      </c>
      <c r="N239" s="76" t="s">
        <v>478</v>
      </c>
      <c r="O239" s="76" t="s">
        <v>480</v>
      </c>
      <c r="P239" s="78"/>
      <c r="Q239" s="579"/>
      <c r="R239" s="579"/>
      <c r="S239" s="79"/>
      <c r="T239" s="579"/>
      <c r="U239" s="579"/>
      <c r="V239" s="80"/>
      <c r="W239" s="584"/>
      <c r="X239" s="74"/>
    </row>
    <row r="240" spans="2:24" ht="15" customHeight="1" x14ac:dyDescent="0.2">
      <c r="B240" s="776">
        <v>22</v>
      </c>
      <c r="C240" s="757" t="s">
        <v>469</v>
      </c>
      <c r="D240" s="303" t="s">
        <v>407</v>
      </c>
      <c r="E240" s="793" t="s">
        <v>475</v>
      </c>
      <c r="F240" s="794"/>
      <c r="G240" s="365"/>
      <c r="H240" s="303" t="s">
        <v>152</v>
      </c>
      <c r="I240" s="618">
        <v>0.22500000000000001</v>
      </c>
      <c r="J240" s="335" t="s">
        <v>153</v>
      </c>
      <c r="K240" s="336">
        <f t="shared" ref="K240" si="20">ROUND(G240*I240,0)</f>
        <v>0</v>
      </c>
      <c r="L240" s="253" t="str">
        <f t="shared" ref="L240:L241" si="21">$N$16&amp;N240&amp;O240&amp;$O$16</f>
        <v>(ｱｵ)</v>
      </c>
      <c r="N240" s="76" t="s">
        <v>478</v>
      </c>
      <c r="O240" s="76" t="s">
        <v>481</v>
      </c>
      <c r="P240" s="78"/>
      <c r="Q240" s="579"/>
      <c r="R240" s="579"/>
      <c r="S240" s="79"/>
      <c r="T240" s="579"/>
      <c r="U240" s="579"/>
      <c r="V240" s="80"/>
      <c r="W240" s="584"/>
      <c r="X240" s="74"/>
    </row>
    <row r="241" spans="1:24" ht="15" customHeight="1" thickBot="1" x14ac:dyDescent="0.25">
      <c r="B241" s="776"/>
      <c r="C241" s="757"/>
      <c r="D241" s="303" t="s">
        <v>422</v>
      </c>
      <c r="E241" s="793" t="s">
        <v>475</v>
      </c>
      <c r="F241" s="794"/>
      <c r="G241" s="365"/>
      <c r="H241" s="303" t="s">
        <v>152</v>
      </c>
      <c r="I241" s="618">
        <v>0.22500000000000001</v>
      </c>
      <c r="J241" s="303" t="s">
        <v>153</v>
      </c>
      <c r="K241" s="304">
        <f>ROUND(G241*I241,0)</f>
        <v>0</v>
      </c>
      <c r="L241" s="253" t="str">
        <f t="shared" si="21"/>
        <v>(ｱｶ)</v>
      </c>
      <c r="N241" s="76" t="s">
        <v>478</v>
      </c>
      <c r="O241" s="76" t="s">
        <v>482</v>
      </c>
      <c r="P241" s="78"/>
      <c r="Q241" s="579"/>
      <c r="R241" s="579"/>
      <c r="S241" s="79"/>
      <c r="T241" s="579"/>
      <c r="U241" s="579"/>
      <c r="V241" s="80"/>
      <c r="W241" s="584"/>
      <c r="X241" s="74"/>
    </row>
    <row r="242" spans="1:24" ht="15" customHeight="1" x14ac:dyDescent="0.2">
      <c r="B242" s="59"/>
      <c r="C242" s="8"/>
      <c r="D242" s="8"/>
      <c r="E242" s="255"/>
      <c r="F242" s="578"/>
      <c r="G242" s="4"/>
      <c r="H242" s="8"/>
      <c r="I242" s="789" t="s">
        <v>1217</v>
      </c>
      <c r="J242" s="790"/>
      <c r="K242" s="6"/>
      <c r="L242" s="4"/>
      <c r="N242" s="76"/>
      <c r="O242" s="76"/>
      <c r="Q242" s="579"/>
      <c r="R242" s="579"/>
      <c r="S242" s="79"/>
      <c r="T242" s="579"/>
      <c r="U242" s="579"/>
      <c r="V242" s="80"/>
      <c r="W242" s="584"/>
      <c r="X242" s="74"/>
    </row>
    <row r="243" spans="1:24" ht="15" customHeight="1" thickBot="1" x14ac:dyDescent="0.25">
      <c r="B243" s="59"/>
      <c r="C243" s="8"/>
      <c r="D243" s="8"/>
      <c r="E243" s="255"/>
      <c r="F243" s="578"/>
      <c r="G243" s="4"/>
      <c r="H243" s="8"/>
      <c r="I243" s="791" t="s">
        <v>163</v>
      </c>
      <c r="J243" s="792"/>
      <c r="K243" s="5">
        <f>SUM(K190:K241)</f>
        <v>0</v>
      </c>
      <c r="L243" s="4" t="s">
        <v>178</v>
      </c>
      <c r="M243" s="14" t="s">
        <v>152</v>
      </c>
      <c r="N243" s="76"/>
      <c r="O243" s="76"/>
      <c r="P243" s="1"/>
      <c r="Q243" s="579"/>
      <c r="R243" s="579"/>
      <c r="S243" s="79"/>
      <c r="T243" s="579"/>
      <c r="U243" s="579"/>
      <c r="V243" s="80"/>
      <c r="W243" s="584"/>
      <c r="X243" s="74"/>
    </row>
    <row r="244" spans="1:24" ht="15" customHeight="1" x14ac:dyDescent="0.2">
      <c r="B244" s="59"/>
      <c r="C244" s="8"/>
      <c r="D244" s="8"/>
      <c r="E244" s="255"/>
      <c r="F244" s="578"/>
      <c r="G244" s="4"/>
      <c r="H244" s="8"/>
      <c r="I244" s="8"/>
      <c r="J244" s="8"/>
      <c r="K244" s="7"/>
      <c r="L244" s="4"/>
      <c r="N244" s="76"/>
      <c r="O244" s="76"/>
      <c r="P244" s="1"/>
      <c r="Q244" s="579"/>
      <c r="R244" s="579"/>
      <c r="S244" s="79"/>
      <c r="T244" s="579"/>
      <c r="U244" s="579"/>
      <c r="V244" s="80"/>
      <c r="W244" s="584"/>
      <c r="X244" s="74"/>
    </row>
    <row r="245" spans="1:24" ht="15" customHeight="1" x14ac:dyDescent="0.2">
      <c r="A245" s="3" t="s">
        <v>171</v>
      </c>
      <c r="B245" s="14" t="s">
        <v>483</v>
      </c>
      <c r="G245" s="7"/>
      <c r="H245" s="8"/>
      <c r="I245" s="75"/>
      <c r="J245" s="8"/>
      <c r="K245" s="7"/>
      <c r="N245" s="265"/>
      <c r="O245" s="77"/>
      <c r="P245" s="78"/>
      <c r="Q245" s="579"/>
      <c r="R245" s="579"/>
      <c r="S245" s="79"/>
      <c r="T245" s="579"/>
      <c r="U245" s="579"/>
      <c r="V245" s="80"/>
      <c r="W245" s="584"/>
      <c r="X245" s="74"/>
    </row>
    <row r="246" spans="1:24" ht="15" customHeight="1" x14ac:dyDescent="0.2">
      <c r="A246" s="16"/>
      <c r="G246" s="15"/>
      <c r="N246" s="76"/>
      <c r="O246" s="77"/>
      <c r="P246" s="78"/>
      <c r="Q246" s="769"/>
      <c r="R246" s="769"/>
      <c r="S246" s="79"/>
      <c r="T246" s="788"/>
      <c r="U246" s="788"/>
      <c r="V246" s="81"/>
      <c r="W246" s="83"/>
      <c r="X246" s="74"/>
    </row>
    <row r="247" spans="1:24" ht="15" customHeight="1" x14ac:dyDescent="0.2">
      <c r="B247" s="374">
        <v>1</v>
      </c>
      <c r="C247" s="573" t="s">
        <v>484</v>
      </c>
      <c r="D247" s="796" t="s">
        <v>347</v>
      </c>
      <c r="E247" s="796"/>
      <c r="F247" s="796"/>
      <c r="G247" s="365"/>
      <c r="H247" s="303" t="s">
        <v>152</v>
      </c>
      <c r="I247" s="618">
        <v>0.25600000000000001</v>
      </c>
      <c r="J247" s="335" t="s">
        <v>153</v>
      </c>
      <c r="K247" s="336">
        <f t="shared" ref="K247:K265" si="22">ROUND(G247*I247,0)</f>
        <v>0</v>
      </c>
      <c r="L247" s="253" t="str">
        <f t="shared" ref="L247:L265" si="23">$N$16&amp;N247&amp;O247&amp;$O$16</f>
        <v>(ｱ)</v>
      </c>
      <c r="N247" s="76" t="s">
        <v>402</v>
      </c>
      <c r="O247" s="77"/>
      <c r="P247" s="78"/>
      <c r="Q247" s="769"/>
      <c r="R247" s="769"/>
      <c r="S247" s="79"/>
      <c r="T247" s="774"/>
      <c r="U247" s="774"/>
      <c r="V247" s="81"/>
      <c r="W247" s="579"/>
      <c r="X247" s="74"/>
    </row>
    <row r="248" spans="1:24" ht="15" customHeight="1" x14ac:dyDescent="0.2">
      <c r="B248" s="374">
        <v>2</v>
      </c>
      <c r="C248" s="573" t="s">
        <v>485</v>
      </c>
      <c r="D248" s="796" t="s">
        <v>347</v>
      </c>
      <c r="E248" s="796"/>
      <c r="F248" s="796"/>
      <c r="G248" s="365"/>
      <c r="H248" s="303" t="s">
        <v>152</v>
      </c>
      <c r="I248" s="618">
        <v>0.28899999999999998</v>
      </c>
      <c r="J248" s="335" t="s">
        <v>153</v>
      </c>
      <c r="K248" s="336">
        <f t="shared" si="22"/>
        <v>0</v>
      </c>
      <c r="L248" s="253" t="str">
        <f t="shared" si="23"/>
        <v>(ｲ)</v>
      </c>
      <c r="N248" s="76" t="s">
        <v>403</v>
      </c>
      <c r="O248" s="77"/>
      <c r="P248" s="78"/>
      <c r="Q248" s="769"/>
      <c r="R248" s="769"/>
      <c r="S248" s="79"/>
      <c r="T248" s="774"/>
      <c r="U248" s="774"/>
      <c r="V248" s="81"/>
      <c r="W248" s="579"/>
      <c r="X248" s="74"/>
    </row>
    <row r="249" spans="1:24" ht="15" customHeight="1" x14ac:dyDescent="0.2">
      <c r="B249" s="374">
        <v>3</v>
      </c>
      <c r="C249" s="573" t="s">
        <v>486</v>
      </c>
      <c r="D249" s="796" t="s">
        <v>347</v>
      </c>
      <c r="E249" s="796"/>
      <c r="F249" s="796"/>
      <c r="G249" s="365"/>
      <c r="H249" s="303" t="s">
        <v>152</v>
      </c>
      <c r="I249" s="618">
        <v>0.308</v>
      </c>
      <c r="J249" s="335" t="s">
        <v>153</v>
      </c>
      <c r="K249" s="336">
        <f t="shared" si="22"/>
        <v>0</v>
      </c>
      <c r="L249" s="253" t="str">
        <f t="shared" si="23"/>
        <v>(ｳ)</v>
      </c>
      <c r="N249" s="76" t="s">
        <v>404</v>
      </c>
      <c r="O249" s="77"/>
      <c r="P249" s="78"/>
      <c r="Q249" s="769"/>
      <c r="R249" s="769"/>
      <c r="S249" s="79"/>
      <c r="T249" s="774"/>
      <c r="U249" s="774"/>
      <c r="V249" s="81"/>
      <c r="W249" s="579"/>
      <c r="X249" s="74"/>
    </row>
    <row r="250" spans="1:24" ht="15" customHeight="1" x14ac:dyDescent="0.2">
      <c r="B250" s="374">
        <v>4</v>
      </c>
      <c r="C250" s="573" t="s">
        <v>487</v>
      </c>
      <c r="D250" s="796" t="s">
        <v>347</v>
      </c>
      <c r="E250" s="796"/>
      <c r="F250" s="796"/>
      <c r="G250" s="365"/>
      <c r="H250" s="303" t="s">
        <v>152</v>
      </c>
      <c r="I250" s="618">
        <v>0.36099999999999999</v>
      </c>
      <c r="J250" s="335" t="s">
        <v>153</v>
      </c>
      <c r="K250" s="336">
        <f t="shared" si="22"/>
        <v>0</v>
      </c>
      <c r="L250" s="253" t="str">
        <f t="shared" si="23"/>
        <v>(ｴ)</v>
      </c>
      <c r="N250" s="76" t="s">
        <v>405</v>
      </c>
      <c r="O250" s="77"/>
      <c r="P250" s="78"/>
      <c r="Q250" s="769"/>
      <c r="R250" s="769"/>
      <c r="S250" s="79"/>
      <c r="T250" s="774"/>
      <c r="U250" s="774"/>
      <c r="V250" s="81"/>
      <c r="W250" s="579"/>
      <c r="X250" s="74"/>
    </row>
    <row r="251" spans="1:24" ht="15" customHeight="1" x14ac:dyDescent="0.2">
      <c r="B251" s="374">
        <v>5</v>
      </c>
      <c r="C251" s="573" t="s">
        <v>488</v>
      </c>
      <c r="D251" s="796" t="s">
        <v>347</v>
      </c>
      <c r="E251" s="796"/>
      <c r="F251" s="796"/>
      <c r="G251" s="365"/>
      <c r="H251" s="303" t="s">
        <v>152</v>
      </c>
      <c r="I251" s="618">
        <v>0.34399999999999997</v>
      </c>
      <c r="J251" s="335" t="s">
        <v>153</v>
      </c>
      <c r="K251" s="336">
        <f t="shared" si="22"/>
        <v>0</v>
      </c>
      <c r="L251" s="253" t="str">
        <f t="shared" si="23"/>
        <v>(ｵ)</v>
      </c>
      <c r="N251" s="76" t="s">
        <v>481</v>
      </c>
      <c r="O251" s="77"/>
      <c r="P251" s="78"/>
      <c r="Q251" s="769"/>
      <c r="R251" s="769"/>
      <c r="S251" s="79"/>
      <c r="T251" s="774"/>
      <c r="U251" s="774"/>
      <c r="V251" s="81"/>
      <c r="W251" s="579"/>
      <c r="X251" s="74"/>
    </row>
    <row r="252" spans="1:24" ht="15" customHeight="1" x14ac:dyDescent="0.2">
      <c r="B252" s="374">
        <v>6</v>
      </c>
      <c r="C252" s="573" t="s">
        <v>270</v>
      </c>
      <c r="D252" s="796" t="s">
        <v>347</v>
      </c>
      <c r="E252" s="796"/>
      <c r="F252" s="796"/>
      <c r="G252" s="365"/>
      <c r="H252" s="303" t="s">
        <v>152</v>
      </c>
      <c r="I252" s="618">
        <v>0.36599999999999999</v>
      </c>
      <c r="J252" s="335" t="s">
        <v>153</v>
      </c>
      <c r="K252" s="336">
        <f t="shared" si="22"/>
        <v>0</v>
      </c>
      <c r="L252" s="253" t="str">
        <f t="shared" si="23"/>
        <v>(ｶ)</v>
      </c>
      <c r="N252" s="76" t="s">
        <v>434</v>
      </c>
      <c r="O252" s="77"/>
      <c r="P252" s="78"/>
      <c r="Q252" s="769"/>
      <c r="R252" s="769"/>
      <c r="S252" s="79"/>
      <c r="T252" s="774"/>
      <c r="U252" s="774"/>
      <c r="V252" s="81"/>
      <c r="W252" s="579"/>
      <c r="X252" s="74"/>
    </row>
    <row r="253" spans="1:24" ht="15" customHeight="1" x14ac:dyDescent="0.2">
      <c r="B253" s="374">
        <v>7</v>
      </c>
      <c r="C253" s="573" t="s">
        <v>271</v>
      </c>
      <c r="D253" s="796" t="s">
        <v>347</v>
      </c>
      <c r="E253" s="796"/>
      <c r="F253" s="796"/>
      <c r="G253" s="365"/>
      <c r="H253" s="303" t="s">
        <v>152</v>
      </c>
      <c r="I253" s="618">
        <v>0.38300000000000001</v>
      </c>
      <c r="J253" s="335" t="s">
        <v>153</v>
      </c>
      <c r="K253" s="336">
        <f t="shared" si="22"/>
        <v>0</v>
      </c>
      <c r="L253" s="253" t="str">
        <f t="shared" si="23"/>
        <v>(ｷ)</v>
      </c>
      <c r="N253" s="76" t="s">
        <v>489</v>
      </c>
      <c r="O253" s="77"/>
      <c r="P253" s="78"/>
      <c r="Q253" s="769"/>
      <c r="R253" s="769"/>
      <c r="S253" s="79"/>
      <c r="T253" s="774"/>
      <c r="U253" s="774"/>
      <c r="V253" s="81"/>
      <c r="W253" s="579"/>
      <c r="X253" s="74"/>
    </row>
    <row r="254" spans="1:24" ht="15" customHeight="1" x14ac:dyDescent="0.2">
      <c r="B254" s="776">
        <v>8</v>
      </c>
      <c r="C254" s="757" t="s">
        <v>273</v>
      </c>
      <c r="D254" s="796" t="s">
        <v>347</v>
      </c>
      <c r="E254" s="796"/>
      <c r="F254" s="796"/>
      <c r="G254" s="365"/>
      <c r="H254" s="303" t="s">
        <v>152</v>
      </c>
      <c r="I254" s="618">
        <v>0.40100000000000002</v>
      </c>
      <c r="J254" s="335" t="s">
        <v>153</v>
      </c>
      <c r="K254" s="336">
        <f t="shared" si="22"/>
        <v>0</v>
      </c>
      <c r="L254" s="253" t="str">
        <f t="shared" si="23"/>
        <v>(ｹ)</v>
      </c>
      <c r="N254" s="76" t="s">
        <v>460</v>
      </c>
      <c r="O254" s="77"/>
      <c r="P254" s="78"/>
      <c r="Q254" s="769"/>
      <c r="R254" s="769"/>
      <c r="S254" s="79"/>
      <c r="T254" s="774"/>
      <c r="U254" s="774"/>
      <c r="V254" s="81"/>
      <c r="W254" s="579"/>
      <c r="X254" s="74"/>
    </row>
    <row r="255" spans="1:24" ht="15" customHeight="1" x14ac:dyDescent="0.2">
      <c r="B255" s="776"/>
      <c r="C255" s="757"/>
      <c r="D255" s="796" t="s">
        <v>490</v>
      </c>
      <c r="E255" s="796"/>
      <c r="F255" s="796"/>
      <c r="G255" s="365"/>
      <c r="H255" s="303" t="s">
        <v>152</v>
      </c>
      <c r="I255" s="618">
        <v>5.6000000000000001E-2</v>
      </c>
      <c r="J255" s="335" t="s">
        <v>153</v>
      </c>
      <c r="K255" s="336">
        <f t="shared" si="22"/>
        <v>0</v>
      </c>
      <c r="L255" s="253" t="str">
        <f t="shared" si="23"/>
        <v>(ｺ)</v>
      </c>
      <c r="N255" s="76" t="s">
        <v>461</v>
      </c>
      <c r="O255" s="77"/>
      <c r="P255" s="78"/>
      <c r="Q255" s="579"/>
      <c r="R255" s="579"/>
      <c r="S255" s="79"/>
      <c r="T255" s="774"/>
      <c r="U255" s="774"/>
      <c r="V255" s="80"/>
      <c r="W255" s="584"/>
      <c r="X255" s="74"/>
    </row>
    <row r="256" spans="1:24" ht="15" customHeight="1" x14ac:dyDescent="0.2">
      <c r="B256" s="776">
        <v>9</v>
      </c>
      <c r="C256" s="757" t="s">
        <v>274</v>
      </c>
      <c r="D256" s="796" t="s">
        <v>347</v>
      </c>
      <c r="E256" s="796"/>
      <c r="F256" s="796"/>
      <c r="G256" s="365"/>
      <c r="H256" s="303" t="s">
        <v>152</v>
      </c>
      <c r="I256" s="618">
        <v>0.42</v>
      </c>
      <c r="J256" s="335" t="s">
        <v>153</v>
      </c>
      <c r="K256" s="336">
        <f t="shared" si="22"/>
        <v>0</v>
      </c>
      <c r="L256" s="253" t="str">
        <f t="shared" si="23"/>
        <v>(ｻ)</v>
      </c>
      <c r="N256" s="76" t="s">
        <v>464</v>
      </c>
      <c r="O256" s="77"/>
      <c r="P256" s="78"/>
      <c r="Q256" s="769"/>
      <c r="R256" s="769"/>
      <c r="S256" s="79"/>
      <c r="T256" s="774"/>
      <c r="U256" s="774"/>
      <c r="V256" s="81"/>
      <c r="W256" s="579"/>
      <c r="X256" s="74"/>
    </row>
    <row r="257" spans="1:24" ht="15" customHeight="1" x14ac:dyDescent="0.2">
      <c r="B257" s="776"/>
      <c r="C257" s="757"/>
      <c r="D257" s="796" t="s">
        <v>490</v>
      </c>
      <c r="E257" s="796"/>
      <c r="F257" s="796"/>
      <c r="G257" s="365"/>
      <c r="H257" s="303" t="s">
        <v>152</v>
      </c>
      <c r="I257" s="618">
        <v>0.111</v>
      </c>
      <c r="J257" s="335" t="s">
        <v>153</v>
      </c>
      <c r="K257" s="336">
        <f t="shared" si="22"/>
        <v>0</v>
      </c>
      <c r="L257" s="253" t="str">
        <f t="shared" si="23"/>
        <v>(ｼ)</v>
      </c>
      <c r="N257" s="76" t="s">
        <v>465</v>
      </c>
      <c r="O257" s="77"/>
      <c r="P257" s="78"/>
      <c r="Q257" s="579"/>
      <c r="R257" s="579"/>
      <c r="S257" s="79"/>
      <c r="T257" s="774"/>
      <c r="U257" s="774"/>
      <c r="V257" s="80"/>
      <c r="W257" s="584"/>
      <c r="X257" s="74"/>
    </row>
    <row r="258" spans="1:24" ht="15" customHeight="1" x14ac:dyDescent="0.2">
      <c r="B258" s="776">
        <v>10</v>
      </c>
      <c r="C258" s="757" t="s">
        <v>276</v>
      </c>
      <c r="D258" s="796" t="s">
        <v>347</v>
      </c>
      <c r="E258" s="796"/>
      <c r="F258" s="796"/>
      <c r="G258" s="365"/>
      <c r="H258" s="303" t="s">
        <v>152</v>
      </c>
      <c r="I258" s="618">
        <v>0.438</v>
      </c>
      <c r="J258" s="335" t="s">
        <v>153</v>
      </c>
      <c r="K258" s="336">
        <f t="shared" si="22"/>
        <v>0</v>
      </c>
      <c r="L258" s="253" t="str">
        <f t="shared" si="23"/>
        <v>(ｽ)</v>
      </c>
      <c r="N258" s="76" t="s">
        <v>466</v>
      </c>
      <c r="O258" s="77"/>
      <c r="P258" s="78"/>
      <c r="Q258" s="769"/>
      <c r="R258" s="769"/>
      <c r="S258" s="79"/>
      <c r="T258" s="774"/>
      <c r="U258" s="774"/>
      <c r="V258" s="81"/>
      <c r="W258" s="579"/>
      <c r="X258" s="74"/>
    </row>
    <row r="259" spans="1:24" ht="15" customHeight="1" x14ac:dyDescent="0.2">
      <c r="B259" s="776"/>
      <c r="C259" s="757"/>
      <c r="D259" s="796" t="s">
        <v>490</v>
      </c>
      <c r="E259" s="796"/>
      <c r="F259" s="796"/>
      <c r="G259" s="365"/>
      <c r="H259" s="303" t="s">
        <v>152</v>
      </c>
      <c r="I259" s="618">
        <v>0.214</v>
      </c>
      <c r="J259" s="335" t="s">
        <v>153</v>
      </c>
      <c r="K259" s="336">
        <f t="shared" si="22"/>
        <v>0</v>
      </c>
      <c r="L259" s="253" t="str">
        <f t="shared" si="23"/>
        <v>(ｾ)</v>
      </c>
      <c r="N259" s="76" t="s">
        <v>467</v>
      </c>
      <c r="O259" s="77"/>
      <c r="P259" s="78"/>
      <c r="Q259" s="579"/>
      <c r="R259" s="579"/>
      <c r="S259" s="79"/>
      <c r="T259" s="774"/>
      <c r="U259" s="774"/>
      <c r="V259" s="80"/>
      <c r="W259" s="584"/>
      <c r="X259" s="74"/>
    </row>
    <row r="260" spans="1:24" ht="15" customHeight="1" x14ac:dyDescent="0.2">
      <c r="B260" s="776">
        <v>11</v>
      </c>
      <c r="C260" s="757" t="s">
        <v>278</v>
      </c>
      <c r="D260" s="796" t="s">
        <v>347</v>
      </c>
      <c r="E260" s="796"/>
      <c r="F260" s="796"/>
      <c r="G260" s="365"/>
      <c r="H260" s="303" t="s">
        <v>152</v>
      </c>
      <c r="I260" s="618">
        <v>0.45900000000000002</v>
      </c>
      <c r="J260" s="335" t="s">
        <v>153</v>
      </c>
      <c r="K260" s="336">
        <f t="shared" si="22"/>
        <v>0</v>
      </c>
      <c r="L260" s="253" t="str">
        <f t="shared" si="23"/>
        <v>(ｿ)</v>
      </c>
      <c r="N260" s="76" t="s">
        <v>491</v>
      </c>
      <c r="O260" s="77"/>
      <c r="P260" s="78"/>
      <c r="Q260" s="579"/>
      <c r="R260" s="579"/>
      <c r="S260" s="79"/>
      <c r="T260" s="579"/>
      <c r="U260" s="579"/>
      <c r="V260" s="80"/>
      <c r="W260" s="584"/>
      <c r="X260" s="74"/>
    </row>
    <row r="261" spans="1:24" ht="15" customHeight="1" x14ac:dyDescent="0.2">
      <c r="B261" s="776"/>
      <c r="C261" s="757"/>
      <c r="D261" s="796" t="s">
        <v>490</v>
      </c>
      <c r="E261" s="796"/>
      <c r="F261" s="796"/>
      <c r="G261" s="365"/>
      <c r="H261" s="303" t="s">
        <v>152</v>
      </c>
      <c r="I261" s="618">
        <v>0.222</v>
      </c>
      <c r="J261" s="335" t="s">
        <v>153</v>
      </c>
      <c r="K261" s="336">
        <f t="shared" si="22"/>
        <v>0</v>
      </c>
      <c r="L261" s="253" t="str">
        <f t="shared" si="23"/>
        <v>(ﾀ)</v>
      </c>
      <c r="N261" s="76" t="s">
        <v>492</v>
      </c>
      <c r="O261" s="77"/>
      <c r="P261" s="78"/>
      <c r="Q261" s="579"/>
      <c r="R261" s="579"/>
      <c r="S261" s="79"/>
      <c r="T261" s="579"/>
      <c r="U261" s="579"/>
      <c r="V261" s="80"/>
      <c r="W261" s="584"/>
      <c r="X261" s="74"/>
    </row>
    <row r="262" spans="1:24" ht="15" customHeight="1" x14ac:dyDescent="0.2">
      <c r="B262" s="776">
        <v>12</v>
      </c>
      <c r="C262" s="757" t="s">
        <v>493</v>
      </c>
      <c r="D262" s="796" t="s">
        <v>347</v>
      </c>
      <c r="E262" s="796"/>
      <c r="F262" s="796"/>
      <c r="G262" s="365"/>
      <c r="H262" s="303" t="s">
        <v>152</v>
      </c>
      <c r="I262" s="618">
        <v>0.48099999999999998</v>
      </c>
      <c r="J262" s="335" t="s">
        <v>153</v>
      </c>
      <c r="K262" s="336">
        <f>ROUND(G262*I262,0)</f>
        <v>0</v>
      </c>
      <c r="L262" s="253" t="str">
        <f>$N$16&amp;N262&amp;O262&amp;$O$16</f>
        <v>(ﾁ)</v>
      </c>
      <c r="N262" s="76" t="s">
        <v>494</v>
      </c>
      <c r="O262" s="77"/>
      <c r="P262" s="78"/>
      <c r="Q262" s="579"/>
      <c r="R262" s="579"/>
      <c r="S262" s="79"/>
      <c r="T262" s="579"/>
      <c r="U262" s="579"/>
      <c r="V262" s="80"/>
      <c r="W262" s="584"/>
      <c r="X262" s="74"/>
    </row>
    <row r="263" spans="1:24" ht="15" customHeight="1" x14ac:dyDescent="0.2">
      <c r="B263" s="776"/>
      <c r="C263" s="757"/>
      <c r="D263" s="796" t="s">
        <v>490</v>
      </c>
      <c r="E263" s="796"/>
      <c r="F263" s="796"/>
      <c r="G263" s="365"/>
      <c r="H263" s="303" t="s">
        <v>152</v>
      </c>
      <c r="I263" s="618">
        <v>0.28199999999999997</v>
      </c>
      <c r="J263" s="335" t="s">
        <v>153</v>
      </c>
      <c r="K263" s="336">
        <f>ROUND(G263*I263,0)</f>
        <v>0</v>
      </c>
      <c r="L263" s="253" t="str">
        <f>$N$16&amp;N263&amp;O263&amp;$O$16</f>
        <v>(ﾂ)</v>
      </c>
      <c r="N263" s="76" t="s">
        <v>495</v>
      </c>
      <c r="O263" s="77"/>
      <c r="P263" s="78"/>
      <c r="Q263" s="579"/>
      <c r="R263" s="579"/>
      <c r="S263" s="79"/>
      <c r="T263" s="579"/>
      <c r="U263" s="579"/>
      <c r="V263" s="80"/>
      <c r="W263" s="584"/>
      <c r="X263" s="74"/>
    </row>
    <row r="264" spans="1:24" ht="15" customHeight="1" x14ac:dyDescent="0.2">
      <c r="B264" s="776">
        <v>13</v>
      </c>
      <c r="C264" s="757" t="s">
        <v>496</v>
      </c>
      <c r="D264" s="796" t="s">
        <v>347</v>
      </c>
      <c r="E264" s="796"/>
      <c r="F264" s="796"/>
      <c r="G264" s="365"/>
      <c r="H264" s="303" t="s">
        <v>152</v>
      </c>
      <c r="I264" s="618">
        <v>0.49</v>
      </c>
      <c r="J264" s="335" t="s">
        <v>153</v>
      </c>
      <c r="K264" s="336">
        <f t="shared" si="22"/>
        <v>0</v>
      </c>
      <c r="L264" s="253" t="str">
        <f t="shared" si="23"/>
        <v>(ﾃ)</v>
      </c>
      <c r="N264" s="76" t="s">
        <v>444</v>
      </c>
      <c r="O264" s="77"/>
      <c r="P264" s="78"/>
      <c r="Q264" s="579"/>
      <c r="R264" s="579"/>
      <c r="S264" s="79"/>
      <c r="T264" s="579"/>
      <c r="U264" s="579"/>
      <c r="V264" s="80"/>
      <c r="W264" s="584"/>
      <c r="X264" s="74"/>
    </row>
    <row r="265" spans="1:24" ht="15" customHeight="1" x14ac:dyDescent="0.2">
      <c r="B265" s="776"/>
      <c r="C265" s="757"/>
      <c r="D265" s="796" t="s">
        <v>490</v>
      </c>
      <c r="E265" s="796"/>
      <c r="F265" s="796"/>
      <c r="G265" s="365"/>
      <c r="H265" s="303" t="s">
        <v>152</v>
      </c>
      <c r="I265" s="618">
        <v>0.33300000000000002</v>
      </c>
      <c r="J265" s="335" t="s">
        <v>153</v>
      </c>
      <c r="K265" s="336">
        <f t="shared" si="22"/>
        <v>0</v>
      </c>
      <c r="L265" s="253" t="str">
        <f t="shared" si="23"/>
        <v>(ﾄ)</v>
      </c>
      <c r="N265" s="76" t="s">
        <v>372</v>
      </c>
      <c r="O265" s="77"/>
      <c r="P265" s="78"/>
      <c r="Q265" s="579"/>
      <c r="R265" s="579"/>
      <c r="S265" s="79"/>
      <c r="T265" s="579"/>
      <c r="U265" s="579"/>
      <c r="V265" s="80"/>
      <c r="W265" s="584"/>
      <c r="X265" s="74"/>
    </row>
    <row r="266" spans="1:24" ht="15" customHeight="1" x14ac:dyDescent="0.2">
      <c r="B266" s="776">
        <v>14</v>
      </c>
      <c r="C266" s="757" t="s">
        <v>497</v>
      </c>
      <c r="D266" s="796" t="s">
        <v>347</v>
      </c>
      <c r="E266" s="796"/>
      <c r="F266" s="796"/>
      <c r="G266" s="365"/>
      <c r="H266" s="303" t="s">
        <v>152</v>
      </c>
      <c r="I266" s="618">
        <v>0.5</v>
      </c>
      <c r="J266" s="335" t="s">
        <v>153</v>
      </c>
      <c r="K266" s="336">
        <f>ROUND(G266*I266,0)</f>
        <v>0</v>
      </c>
      <c r="L266" s="253" t="str">
        <f>$N$16&amp;N266&amp;O266&amp;$O$16</f>
        <v>(ﾅ)</v>
      </c>
      <c r="N266" s="76" t="s">
        <v>373</v>
      </c>
      <c r="O266" s="77"/>
      <c r="P266" s="78"/>
      <c r="Q266" s="579"/>
      <c r="R266" s="579"/>
      <c r="S266" s="79"/>
      <c r="T266" s="579"/>
      <c r="U266" s="579"/>
      <c r="V266" s="80"/>
      <c r="W266" s="584"/>
      <c r="X266" s="74"/>
    </row>
    <row r="267" spans="1:24" ht="15" customHeight="1" thickBot="1" x14ac:dyDescent="0.25">
      <c r="B267" s="776"/>
      <c r="C267" s="757"/>
      <c r="D267" s="796" t="s">
        <v>490</v>
      </c>
      <c r="E267" s="796"/>
      <c r="F267" s="796"/>
      <c r="G267" s="365"/>
      <c r="H267" s="303" t="s">
        <v>152</v>
      </c>
      <c r="I267" s="618">
        <v>0.39</v>
      </c>
      <c r="J267" s="335" t="s">
        <v>153</v>
      </c>
      <c r="K267" s="336">
        <f>ROUND(G267*I267,0)</f>
        <v>0</v>
      </c>
      <c r="L267" s="253" t="str">
        <f>$N$16&amp;N267&amp;O267&amp;$O$16</f>
        <v>(ﾆ)</v>
      </c>
      <c r="N267" s="76" t="s">
        <v>447</v>
      </c>
      <c r="O267" s="77"/>
      <c r="P267" s="78"/>
      <c r="Q267" s="579"/>
      <c r="R267" s="579"/>
      <c r="S267" s="79"/>
      <c r="T267" s="579"/>
      <c r="U267" s="579"/>
      <c r="V267" s="80"/>
      <c r="W267" s="584"/>
      <c r="X267" s="74"/>
    </row>
    <row r="268" spans="1:24" ht="15" customHeight="1" x14ac:dyDescent="0.2">
      <c r="B268" s="59"/>
      <c r="C268" s="8"/>
      <c r="D268" s="255"/>
      <c r="E268" s="255"/>
      <c r="F268" s="255"/>
      <c r="G268" s="57"/>
      <c r="H268" s="8"/>
      <c r="I268" s="789" t="s">
        <v>498</v>
      </c>
      <c r="J268" s="790"/>
      <c r="K268" s="6"/>
      <c r="L268" s="4"/>
      <c r="N268" s="265"/>
      <c r="O268" s="77"/>
      <c r="P268" s="78"/>
      <c r="Q268" s="579"/>
      <c r="R268" s="579"/>
      <c r="S268" s="79"/>
      <c r="T268" s="579"/>
      <c r="U268" s="579"/>
      <c r="V268" s="80"/>
      <c r="W268" s="584"/>
      <c r="X268" s="74"/>
    </row>
    <row r="269" spans="1:24" ht="15" customHeight="1" thickBot="1" x14ac:dyDescent="0.25">
      <c r="B269" s="59"/>
      <c r="C269" s="8"/>
      <c r="D269" s="255"/>
      <c r="E269" s="255"/>
      <c r="F269" s="255"/>
      <c r="G269" s="57"/>
      <c r="H269" s="8"/>
      <c r="I269" s="791" t="s">
        <v>163</v>
      </c>
      <c r="J269" s="792"/>
      <c r="K269" s="5">
        <f>SUM(K247:K267)</f>
        <v>0</v>
      </c>
      <c r="L269" s="4" t="s">
        <v>186</v>
      </c>
      <c r="M269" s="14" t="s">
        <v>152</v>
      </c>
      <c r="N269" s="76"/>
      <c r="O269" s="77"/>
      <c r="P269" s="78"/>
      <c r="Q269" s="579"/>
      <c r="R269" s="579"/>
      <c r="S269" s="79"/>
      <c r="T269" s="579"/>
      <c r="U269" s="579"/>
      <c r="V269" s="80"/>
      <c r="W269" s="584"/>
      <c r="X269" s="74"/>
    </row>
    <row r="270" spans="1:24" ht="15" customHeight="1" x14ac:dyDescent="0.2">
      <c r="B270" s="59"/>
      <c r="C270" s="8"/>
      <c r="D270" s="255"/>
      <c r="E270" s="255"/>
      <c r="F270" s="255"/>
      <c r="G270" s="57"/>
      <c r="H270" s="8"/>
      <c r="I270" s="8"/>
      <c r="J270" s="8"/>
      <c r="K270" s="7"/>
      <c r="L270" s="4"/>
      <c r="N270" s="76"/>
      <c r="O270" s="77"/>
      <c r="P270" s="78"/>
      <c r="Q270" s="579"/>
      <c r="R270" s="579"/>
      <c r="S270" s="79"/>
      <c r="T270" s="579"/>
      <c r="U270" s="579"/>
      <c r="V270" s="80"/>
      <c r="W270" s="584"/>
      <c r="X270" s="74"/>
    </row>
    <row r="271" spans="1:24" s="1" customFormat="1" ht="18" customHeight="1" x14ac:dyDescent="0.2">
      <c r="A271" s="3" t="s">
        <v>179</v>
      </c>
      <c r="B271" s="14" t="s">
        <v>499</v>
      </c>
      <c r="C271" s="14"/>
      <c r="D271" s="14"/>
      <c r="E271" s="14"/>
      <c r="F271" s="56"/>
      <c r="G271" s="14"/>
      <c r="H271" s="14"/>
      <c r="I271" s="20"/>
      <c r="J271" s="14"/>
      <c r="K271" s="15"/>
      <c r="L271" s="4"/>
      <c r="N271" s="265"/>
    </row>
    <row r="272" spans="1:24" s="1" customFormat="1" ht="17.25" customHeight="1" x14ac:dyDescent="0.2">
      <c r="A272" s="16"/>
      <c r="B272" s="802" t="s">
        <v>500</v>
      </c>
      <c r="C272" s="802"/>
      <c r="D272" s="802"/>
      <c r="E272" s="802"/>
      <c r="F272" s="802"/>
      <c r="G272" s="802"/>
      <c r="H272" s="802"/>
      <c r="I272" s="802"/>
      <c r="J272" s="802"/>
      <c r="K272" s="802"/>
      <c r="L272" s="14"/>
      <c r="N272" s="76"/>
    </row>
    <row r="273" spans="1:15" s="1" customFormat="1" ht="11.25" customHeight="1" x14ac:dyDescent="0.2">
      <c r="A273" s="16"/>
      <c r="B273" s="14"/>
      <c r="C273" s="586"/>
      <c r="D273" s="586"/>
      <c r="E273" s="586"/>
      <c r="F273" s="586"/>
      <c r="G273" s="586"/>
      <c r="H273" s="586"/>
      <c r="I273" s="586"/>
      <c r="J273" s="586"/>
      <c r="K273" s="258"/>
      <c r="L273" s="14"/>
    </row>
    <row r="274" spans="1:15" s="1" customFormat="1" ht="15" customHeight="1" x14ac:dyDescent="0.2">
      <c r="A274" s="16"/>
      <c r="B274" s="803" t="s">
        <v>146</v>
      </c>
      <c r="C274" s="787"/>
      <c r="D274" s="803" t="s">
        <v>147</v>
      </c>
      <c r="E274" s="804"/>
      <c r="F274" s="787"/>
      <c r="G274" s="335" t="s">
        <v>148</v>
      </c>
      <c r="H274" s="335"/>
      <c r="I274" s="361" t="s">
        <v>149</v>
      </c>
      <c r="J274" s="335"/>
      <c r="K274" s="337" t="s">
        <v>8</v>
      </c>
      <c r="L274" s="14"/>
    </row>
    <row r="275" spans="1:15" s="1" customFormat="1" ht="15" customHeight="1" x14ac:dyDescent="0.2">
      <c r="A275" s="16"/>
      <c r="B275" s="259"/>
      <c r="C275" s="12"/>
      <c r="D275" s="8"/>
      <c r="E275" s="367"/>
      <c r="F275" s="375"/>
      <c r="G275" s="10"/>
      <c r="H275" s="10"/>
      <c r="I275" s="252"/>
      <c r="J275" s="10"/>
      <c r="K275" s="9" t="s">
        <v>150</v>
      </c>
      <c r="L275" s="4"/>
    </row>
    <row r="276" spans="1:15" s="1" customFormat="1" ht="15" customHeight="1" x14ac:dyDescent="0.2">
      <c r="B276" s="575">
        <v>1</v>
      </c>
      <c r="C276" s="376" t="s">
        <v>331</v>
      </c>
      <c r="D276" s="797"/>
      <c r="E276" s="800"/>
      <c r="F276" s="801"/>
      <c r="G276" s="300"/>
      <c r="H276" s="303" t="s">
        <v>152</v>
      </c>
      <c r="I276" s="308">
        <v>7.9000000000000001E-2</v>
      </c>
      <c r="J276" s="303" t="s">
        <v>153</v>
      </c>
      <c r="K276" s="304">
        <f t="shared" ref="K276:K305" si="24">ROUND(G276*I276,0)</f>
        <v>0</v>
      </c>
      <c r="L276" s="4" t="s">
        <v>183</v>
      </c>
    </row>
    <row r="277" spans="1:15" s="1" customFormat="1" ht="15" customHeight="1" x14ac:dyDescent="0.2">
      <c r="B277" s="575">
        <v>2</v>
      </c>
      <c r="C277" s="376" t="s">
        <v>332</v>
      </c>
      <c r="D277" s="797"/>
      <c r="E277" s="800"/>
      <c r="F277" s="801"/>
      <c r="G277" s="300"/>
      <c r="H277" s="303" t="s">
        <v>152</v>
      </c>
      <c r="I277" s="308">
        <v>0.10100000000000001</v>
      </c>
      <c r="J277" s="303" t="s">
        <v>153</v>
      </c>
      <c r="K277" s="304">
        <f t="shared" si="24"/>
        <v>0</v>
      </c>
      <c r="L277" s="4" t="s">
        <v>184</v>
      </c>
    </row>
    <row r="278" spans="1:15" s="1" customFormat="1" ht="15" customHeight="1" x14ac:dyDescent="0.2">
      <c r="B278" s="575">
        <v>3</v>
      </c>
      <c r="C278" s="376" t="s">
        <v>333</v>
      </c>
      <c r="D278" s="797"/>
      <c r="E278" s="800"/>
      <c r="F278" s="801"/>
      <c r="G278" s="300"/>
      <c r="H278" s="303" t="s">
        <v>152</v>
      </c>
      <c r="I278" s="308">
        <v>0.129</v>
      </c>
      <c r="J278" s="303" t="s">
        <v>153</v>
      </c>
      <c r="K278" s="304">
        <f t="shared" si="24"/>
        <v>0</v>
      </c>
      <c r="L278" s="4" t="s">
        <v>257</v>
      </c>
    </row>
    <row r="279" spans="1:15" s="1" customFormat="1" ht="15" customHeight="1" x14ac:dyDescent="0.2">
      <c r="B279" s="575">
        <v>4</v>
      </c>
      <c r="C279" s="376" t="s">
        <v>334</v>
      </c>
      <c r="D279" s="797"/>
      <c r="E279" s="800"/>
      <c r="F279" s="801"/>
      <c r="G279" s="300"/>
      <c r="H279" s="303" t="s">
        <v>152</v>
      </c>
      <c r="I279" s="308">
        <v>0.14199999999999999</v>
      </c>
      <c r="J279" s="303" t="s">
        <v>153</v>
      </c>
      <c r="K279" s="304">
        <f t="shared" si="24"/>
        <v>0</v>
      </c>
      <c r="L279" s="4" t="s">
        <v>258</v>
      </c>
    </row>
    <row r="280" spans="1:15" s="1" customFormat="1" ht="15" customHeight="1" x14ac:dyDescent="0.2">
      <c r="B280" s="575">
        <v>5</v>
      </c>
      <c r="C280" s="376" t="s">
        <v>346</v>
      </c>
      <c r="D280" s="797"/>
      <c r="E280" s="800"/>
      <c r="F280" s="801"/>
      <c r="G280" s="300"/>
      <c r="H280" s="303" t="s">
        <v>152</v>
      </c>
      <c r="I280" s="308">
        <v>0.155</v>
      </c>
      <c r="J280" s="303" t="s">
        <v>153</v>
      </c>
      <c r="K280" s="304">
        <f t="shared" si="24"/>
        <v>0</v>
      </c>
      <c r="L280" s="4" t="s">
        <v>259</v>
      </c>
    </row>
    <row r="281" spans="1:15" s="1" customFormat="1" ht="15" customHeight="1" x14ac:dyDescent="0.2">
      <c r="B281" s="575">
        <v>6</v>
      </c>
      <c r="C281" s="376" t="s">
        <v>151</v>
      </c>
      <c r="D281" s="797"/>
      <c r="E281" s="800"/>
      <c r="F281" s="801"/>
      <c r="G281" s="300"/>
      <c r="H281" s="303" t="s">
        <v>152</v>
      </c>
      <c r="I281" s="308">
        <v>0.152</v>
      </c>
      <c r="J281" s="303" t="s">
        <v>153</v>
      </c>
      <c r="K281" s="304">
        <f t="shared" si="24"/>
        <v>0</v>
      </c>
      <c r="L281" s="4" t="s">
        <v>260</v>
      </c>
    </row>
    <row r="282" spans="1:15" s="1" customFormat="1" ht="15" customHeight="1" x14ac:dyDescent="0.2">
      <c r="B282" s="575">
        <v>7</v>
      </c>
      <c r="C282" s="376" t="s">
        <v>155</v>
      </c>
      <c r="D282" s="797"/>
      <c r="E282" s="800"/>
      <c r="F282" s="801"/>
      <c r="G282" s="300"/>
      <c r="H282" s="303" t="s">
        <v>152</v>
      </c>
      <c r="I282" s="308">
        <v>0.182</v>
      </c>
      <c r="J282" s="303" t="s">
        <v>153</v>
      </c>
      <c r="K282" s="304">
        <f t="shared" si="24"/>
        <v>0</v>
      </c>
      <c r="L282" s="4" t="s">
        <v>261</v>
      </c>
    </row>
    <row r="283" spans="1:15" s="1" customFormat="1" ht="15" customHeight="1" x14ac:dyDescent="0.2">
      <c r="B283" s="575">
        <v>8</v>
      </c>
      <c r="C283" s="376" t="s">
        <v>157</v>
      </c>
      <c r="D283" s="797"/>
      <c r="E283" s="800"/>
      <c r="F283" s="801"/>
      <c r="G283" s="300"/>
      <c r="H283" s="303" t="s">
        <v>152</v>
      </c>
      <c r="I283" s="308">
        <v>0.14799999999999999</v>
      </c>
      <c r="J283" s="303" t="s">
        <v>153</v>
      </c>
      <c r="K283" s="336">
        <f t="shared" si="24"/>
        <v>0</v>
      </c>
      <c r="L283" s="4" t="s">
        <v>314</v>
      </c>
      <c r="O283" s="4"/>
    </row>
    <row r="284" spans="1:15" s="1" customFormat="1" ht="15" customHeight="1" x14ac:dyDescent="0.2">
      <c r="B284" s="575">
        <v>9</v>
      </c>
      <c r="C284" s="376" t="s">
        <v>159</v>
      </c>
      <c r="D284" s="797"/>
      <c r="E284" s="798"/>
      <c r="F284" s="799"/>
      <c r="G284" s="377"/>
      <c r="H284" s="303" t="s">
        <v>152</v>
      </c>
      <c r="I284" s="308">
        <v>0.216</v>
      </c>
      <c r="J284" s="303" t="s">
        <v>153</v>
      </c>
      <c r="K284" s="336">
        <f t="shared" si="24"/>
        <v>0</v>
      </c>
      <c r="L284" s="4" t="s">
        <v>501</v>
      </c>
      <c r="O284" s="4"/>
    </row>
    <row r="285" spans="1:15" s="1" customFormat="1" ht="15" customHeight="1" x14ac:dyDescent="0.2">
      <c r="B285" s="575">
        <v>10</v>
      </c>
      <c r="C285" s="376" t="s">
        <v>161</v>
      </c>
      <c r="D285" s="797"/>
      <c r="E285" s="798"/>
      <c r="F285" s="799"/>
      <c r="G285" s="377"/>
      <c r="H285" s="303" t="s">
        <v>152</v>
      </c>
      <c r="I285" s="308">
        <v>0.23</v>
      </c>
      <c r="J285" s="303" t="s">
        <v>153</v>
      </c>
      <c r="K285" s="336">
        <f t="shared" si="24"/>
        <v>0</v>
      </c>
      <c r="L285" s="4" t="s">
        <v>502</v>
      </c>
      <c r="O285" s="4"/>
    </row>
    <row r="286" spans="1:15" s="1" customFormat="1" ht="15" customHeight="1" x14ac:dyDescent="0.2">
      <c r="B286" s="575">
        <v>11</v>
      </c>
      <c r="C286" s="376" t="s">
        <v>173</v>
      </c>
      <c r="D286" s="797"/>
      <c r="E286" s="798"/>
      <c r="F286" s="799"/>
      <c r="G286" s="377"/>
      <c r="H286" s="303" t="s">
        <v>152</v>
      </c>
      <c r="I286" s="308">
        <v>0.26</v>
      </c>
      <c r="J286" s="303" t="s">
        <v>153</v>
      </c>
      <c r="K286" s="336">
        <f t="shared" si="24"/>
        <v>0</v>
      </c>
      <c r="L286" s="4" t="s">
        <v>503</v>
      </c>
      <c r="O286" s="4"/>
    </row>
    <row r="287" spans="1:15" s="1" customFormat="1" ht="15" customHeight="1" x14ac:dyDescent="0.2">
      <c r="B287" s="575">
        <v>12</v>
      </c>
      <c r="C287" s="376" t="s">
        <v>175</v>
      </c>
      <c r="D287" s="797"/>
      <c r="E287" s="798"/>
      <c r="F287" s="799"/>
      <c r="G287" s="377"/>
      <c r="H287" s="303" t="s">
        <v>152</v>
      </c>
      <c r="I287" s="308">
        <v>0.27700000000000002</v>
      </c>
      <c r="J287" s="303" t="s">
        <v>153</v>
      </c>
      <c r="K287" s="336">
        <f t="shared" si="24"/>
        <v>0</v>
      </c>
      <c r="L287" s="4" t="s">
        <v>504</v>
      </c>
      <c r="O287" s="4"/>
    </row>
    <row r="288" spans="1:15" s="1" customFormat="1" ht="15" customHeight="1" x14ac:dyDescent="0.2">
      <c r="B288" s="575">
        <v>13</v>
      </c>
      <c r="C288" s="376" t="s">
        <v>196</v>
      </c>
      <c r="D288" s="797"/>
      <c r="E288" s="798"/>
      <c r="F288" s="799"/>
      <c r="G288" s="377"/>
      <c r="H288" s="303" t="s">
        <v>152</v>
      </c>
      <c r="I288" s="621">
        <v>0.32500000000000001</v>
      </c>
      <c r="J288" s="303" t="s">
        <v>153</v>
      </c>
      <c r="K288" s="336">
        <f t="shared" si="24"/>
        <v>0</v>
      </c>
      <c r="L288" s="4" t="s">
        <v>505</v>
      </c>
      <c r="O288" s="4"/>
    </row>
    <row r="289" spans="2:15" s="1" customFormat="1" ht="15" customHeight="1" x14ac:dyDescent="0.2">
      <c r="B289" s="575">
        <v>14</v>
      </c>
      <c r="C289" s="376" t="s">
        <v>197</v>
      </c>
      <c r="D289" s="797"/>
      <c r="E289" s="798"/>
      <c r="F289" s="799"/>
      <c r="G289" s="377"/>
      <c r="H289" s="303" t="s">
        <v>152</v>
      </c>
      <c r="I289" s="308">
        <v>0.31</v>
      </c>
      <c r="J289" s="303" t="s">
        <v>153</v>
      </c>
      <c r="K289" s="336">
        <f t="shared" si="24"/>
        <v>0</v>
      </c>
      <c r="L289" s="4" t="s">
        <v>506</v>
      </c>
      <c r="O289" s="4"/>
    </row>
    <row r="290" spans="2:15" s="1" customFormat="1" ht="15" customHeight="1" x14ac:dyDescent="0.2">
      <c r="B290" s="575">
        <v>15</v>
      </c>
      <c r="C290" s="376" t="s">
        <v>213</v>
      </c>
      <c r="D290" s="797"/>
      <c r="E290" s="798"/>
      <c r="F290" s="799"/>
      <c r="G290" s="377"/>
      <c r="H290" s="303" t="s">
        <v>152</v>
      </c>
      <c r="I290" s="308">
        <v>0.32900000000000001</v>
      </c>
      <c r="J290" s="303" t="s">
        <v>153</v>
      </c>
      <c r="K290" s="336">
        <f t="shared" si="24"/>
        <v>0</v>
      </c>
      <c r="L290" s="4" t="s">
        <v>507</v>
      </c>
      <c r="O290" s="4"/>
    </row>
    <row r="291" spans="2:15" s="1" customFormat="1" ht="15" customHeight="1" x14ac:dyDescent="0.2">
      <c r="B291" s="575">
        <v>16</v>
      </c>
      <c r="C291" s="376" t="s">
        <v>215</v>
      </c>
      <c r="D291" s="797"/>
      <c r="E291" s="798"/>
      <c r="F291" s="799"/>
      <c r="G291" s="377"/>
      <c r="H291" s="303" t="s">
        <v>152</v>
      </c>
      <c r="I291" s="308">
        <v>0.34499999999999997</v>
      </c>
      <c r="J291" s="303" t="s">
        <v>153</v>
      </c>
      <c r="K291" s="336">
        <f t="shared" si="24"/>
        <v>0</v>
      </c>
      <c r="L291" s="4" t="s">
        <v>508</v>
      </c>
      <c r="O291" s="4"/>
    </row>
    <row r="292" spans="2:15" s="1" customFormat="1" ht="15" customHeight="1" x14ac:dyDescent="0.2">
      <c r="B292" s="575">
        <v>17</v>
      </c>
      <c r="C292" s="376" t="s">
        <v>216</v>
      </c>
      <c r="D292" s="797"/>
      <c r="E292" s="798"/>
      <c r="F292" s="799"/>
      <c r="G292" s="377"/>
      <c r="H292" s="303" t="s">
        <v>152</v>
      </c>
      <c r="I292" s="308">
        <v>0.36099999999999999</v>
      </c>
      <c r="J292" s="303" t="s">
        <v>153</v>
      </c>
      <c r="K292" s="336">
        <f t="shared" si="24"/>
        <v>0</v>
      </c>
      <c r="L292" s="4" t="s">
        <v>509</v>
      </c>
      <c r="O292" s="4"/>
    </row>
    <row r="293" spans="2:15" s="1" customFormat="1" ht="15" customHeight="1" x14ac:dyDescent="0.2">
      <c r="B293" s="575">
        <v>18</v>
      </c>
      <c r="C293" s="376" t="s">
        <v>218</v>
      </c>
      <c r="D293" s="797"/>
      <c r="E293" s="798"/>
      <c r="F293" s="799"/>
      <c r="G293" s="377"/>
      <c r="H293" s="303" t="s">
        <v>152</v>
      </c>
      <c r="I293" s="308">
        <v>0.378</v>
      </c>
      <c r="J293" s="303" t="s">
        <v>153</v>
      </c>
      <c r="K293" s="336">
        <f t="shared" si="24"/>
        <v>0</v>
      </c>
      <c r="L293" s="4" t="s">
        <v>510</v>
      </c>
      <c r="O293" s="4"/>
    </row>
    <row r="294" spans="2:15" s="1" customFormat="1" ht="15" customHeight="1" x14ac:dyDescent="0.2">
      <c r="B294" s="575">
        <v>19</v>
      </c>
      <c r="C294" s="376" t="s">
        <v>220</v>
      </c>
      <c r="D294" s="797"/>
      <c r="E294" s="798"/>
      <c r="F294" s="799"/>
      <c r="G294" s="377"/>
      <c r="H294" s="303" t="s">
        <v>152</v>
      </c>
      <c r="I294" s="308">
        <v>0.39400000000000002</v>
      </c>
      <c r="J294" s="303" t="s">
        <v>153</v>
      </c>
      <c r="K294" s="336">
        <f t="shared" si="24"/>
        <v>0</v>
      </c>
      <c r="L294" s="4" t="s">
        <v>290</v>
      </c>
      <c r="O294" s="4"/>
    </row>
    <row r="295" spans="2:15" s="1" customFormat="1" ht="15" customHeight="1" x14ac:dyDescent="0.2">
      <c r="B295" s="575">
        <v>20</v>
      </c>
      <c r="C295" s="376" t="s">
        <v>222</v>
      </c>
      <c r="D295" s="797"/>
      <c r="E295" s="798"/>
      <c r="F295" s="799"/>
      <c r="G295" s="377"/>
      <c r="H295" s="303" t="s">
        <v>152</v>
      </c>
      <c r="I295" s="308">
        <v>0.41299999999999998</v>
      </c>
      <c r="J295" s="303" t="s">
        <v>153</v>
      </c>
      <c r="K295" s="336">
        <f t="shared" si="24"/>
        <v>0</v>
      </c>
      <c r="L295" s="4" t="s">
        <v>292</v>
      </c>
      <c r="O295" s="4"/>
    </row>
    <row r="296" spans="2:15" s="1" customFormat="1" ht="15" customHeight="1" x14ac:dyDescent="0.2">
      <c r="B296" s="778">
        <v>21</v>
      </c>
      <c r="C296" s="805" t="s">
        <v>511</v>
      </c>
      <c r="D296" s="807" t="s">
        <v>512</v>
      </c>
      <c r="E296" s="808"/>
      <c r="F296" s="809"/>
      <c r="G296" s="377"/>
      <c r="H296" s="303" t="s">
        <v>152</v>
      </c>
      <c r="I296" s="308">
        <v>0.433</v>
      </c>
      <c r="J296" s="303" t="s">
        <v>153</v>
      </c>
      <c r="K296" s="336">
        <f t="shared" si="24"/>
        <v>0</v>
      </c>
      <c r="L296" s="4" t="s">
        <v>513</v>
      </c>
      <c r="O296" s="4"/>
    </row>
    <row r="297" spans="2:15" s="1" customFormat="1" ht="15" customHeight="1" x14ac:dyDescent="0.2">
      <c r="B297" s="785"/>
      <c r="C297" s="806"/>
      <c r="D297" s="755" t="s">
        <v>514</v>
      </c>
      <c r="E297" s="756"/>
      <c r="F297" s="757"/>
      <c r="G297" s="377"/>
      <c r="H297" s="303" t="s">
        <v>152</v>
      </c>
      <c r="I297" s="308">
        <v>0.57699999999999996</v>
      </c>
      <c r="J297" s="303" t="s">
        <v>153</v>
      </c>
      <c r="K297" s="336">
        <f t="shared" si="24"/>
        <v>0</v>
      </c>
      <c r="L297" s="4" t="s">
        <v>515</v>
      </c>
      <c r="O297" s="4"/>
    </row>
    <row r="298" spans="2:15" s="1" customFormat="1" ht="15" customHeight="1" x14ac:dyDescent="0.2">
      <c r="B298" s="778">
        <v>22</v>
      </c>
      <c r="C298" s="805" t="s">
        <v>516</v>
      </c>
      <c r="D298" s="807" t="s">
        <v>512</v>
      </c>
      <c r="E298" s="808"/>
      <c r="F298" s="809"/>
      <c r="G298" s="377"/>
      <c r="H298" s="303" t="s">
        <v>152</v>
      </c>
      <c r="I298" s="308">
        <v>0.441</v>
      </c>
      <c r="J298" s="303" t="s">
        <v>153</v>
      </c>
      <c r="K298" s="336">
        <f t="shared" si="24"/>
        <v>0</v>
      </c>
      <c r="L298" s="4" t="s">
        <v>517</v>
      </c>
      <c r="O298" s="4"/>
    </row>
    <row r="299" spans="2:15" s="1" customFormat="1" ht="15" customHeight="1" x14ac:dyDescent="0.2">
      <c r="B299" s="785"/>
      <c r="C299" s="806"/>
      <c r="D299" s="755" t="s">
        <v>514</v>
      </c>
      <c r="E299" s="756"/>
      <c r="F299" s="757"/>
      <c r="G299" s="377"/>
      <c r="H299" s="303" t="s">
        <v>152</v>
      </c>
      <c r="I299" s="308">
        <v>0.58799999999999997</v>
      </c>
      <c r="J299" s="303" t="s">
        <v>153</v>
      </c>
      <c r="K299" s="336">
        <f t="shared" si="24"/>
        <v>0</v>
      </c>
      <c r="L299" s="4" t="s">
        <v>518</v>
      </c>
      <c r="O299" s="4"/>
    </row>
    <row r="300" spans="2:15" s="1" customFormat="1" ht="15" customHeight="1" x14ac:dyDescent="0.2">
      <c r="B300" s="778">
        <v>23</v>
      </c>
      <c r="C300" s="805" t="s">
        <v>519</v>
      </c>
      <c r="D300" s="807" t="s">
        <v>512</v>
      </c>
      <c r="E300" s="808"/>
      <c r="F300" s="809"/>
      <c r="G300" s="377"/>
      <c r="H300" s="303" t="s">
        <v>152</v>
      </c>
      <c r="I300" s="308">
        <v>0.45</v>
      </c>
      <c r="J300" s="303" t="s">
        <v>153</v>
      </c>
      <c r="K300" s="336">
        <f t="shared" si="24"/>
        <v>0</v>
      </c>
      <c r="L300" s="4" t="s">
        <v>520</v>
      </c>
      <c r="O300" s="4"/>
    </row>
    <row r="301" spans="2:15" s="1" customFormat="1" ht="15" customHeight="1" x14ac:dyDescent="0.2">
      <c r="B301" s="785"/>
      <c r="C301" s="806"/>
      <c r="D301" s="755" t="s">
        <v>514</v>
      </c>
      <c r="E301" s="756"/>
      <c r="F301" s="757"/>
      <c r="G301" s="377"/>
      <c r="H301" s="303" t="s">
        <v>152</v>
      </c>
      <c r="I301" s="308">
        <v>0.6</v>
      </c>
      <c r="J301" s="303" t="s">
        <v>153</v>
      </c>
      <c r="K301" s="336">
        <f t="shared" si="24"/>
        <v>0</v>
      </c>
      <c r="L301" s="4" t="s">
        <v>521</v>
      </c>
      <c r="O301" s="4"/>
    </row>
    <row r="302" spans="2:15" s="1" customFormat="1" ht="15" customHeight="1" x14ac:dyDescent="0.2">
      <c r="B302" s="778">
        <v>24</v>
      </c>
      <c r="C302" s="805" t="s">
        <v>522</v>
      </c>
      <c r="D302" s="807" t="s">
        <v>512</v>
      </c>
      <c r="E302" s="808"/>
      <c r="F302" s="809"/>
      <c r="G302" s="377"/>
      <c r="H302" s="303" t="s">
        <v>152</v>
      </c>
      <c r="I302" s="308">
        <v>0.45</v>
      </c>
      <c r="J302" s="303" t="s">
        <v>153</v>
      </c>
      <c r="K302" s="336">
        <f t="shared" si="24"/>
        <v>0</v>
      </c>
      <c r="L302" s="4" t="s">
        <v>523</v>
      </c>
      <c r="O302" s="4"/>
    </row>
    <row r="303" spans="2:15" s="1" customFormat="1" ht="15" customHeight="1" x14ac:dyDescent="0.2">
      <c r="B303" s="785"/>
      <c r="C303" s="806"/>
      <c r="D303" s="755" t="s">
        <v>514</v>
      </c>
      <c r="E303" s="756"/>
      <c r="F303" s="757"/>
      <c r="G303" s="377"/>
      <c r="H303" s="303" t="s">
        <v>152</v>
      </c>
      <c r="I303" s="308">
        <v>0.6</v>
      </c>
      <c r="J303" s="303" t="s">
        <v>153</v>
      </c>
      <c r="K303" s="336">
        <f t="shared" si="24"/>
        <v>0</v>
      </c>
      <c r="L303" s="4" t="s">
        <v>524</v>
      </c>
      <c r="O303" s="4"/>
    </row>
    <row r="304" spans="2:15" s="1" customFormat="1" ht="15" customHeight="1" x14ac:dyDescent="0.2">
      <c r="B304" s="778">
        <v>25</v>
      </c>
      <c r="C304" s="805" t="s">
        <v>525</v>
      </c>
      <c r="D304" s="807" t="s">
        <v>512</v>
      </c>
      <c r="E304" s="808"/>
      <c r="F304" s="809"/>
      <c r="G304" s="377"/>
      <c r="H304" s="303" t="s">
        <v>152</v>
      </c>
      <c r="I304" s="308">
        <v>0.45</v>
      </c>
      <c r="J304" s="303" t="s">
        <v>153</v>
      </c>
      <c r="K304" s="336">
        <f t="shared" si="24"/>
        <v>0</v>
      </c>
      <c r="L304" s="4" t="s">
        <v>526</v>
      </c>
      <c r="O304" s="4"/>
    </row>
    <row r="305" spans="1:15" s="1" customFormat="1" ht="15" customHeight="1" x14ac:dyDescent="0.2">
      <c r="B305" s="785"/>
      <c r="C305" s="806"/>
      <c r="D305" s="755" t="s">
        <v>514</v>
      </c>
      <c r="E305" s="756"/>
      <c r="F305" s="757"/>
      <c r="G305" s="377"/>
      <c r="H305" s="303" t="s">
        <v>152</v>
      </c>
      <c r="I305" s="308">
        <v>0.6</v>
      </c>
      <c r="J305" s="303" t="s">
        <v>153</v>
      </c>
      <c r="K305" s="336">
        <f t="shared" si="24"/>
        <v>0</v>
      </c>
      <c r="L305" s="4" t="s">
        <v>527</v>
      </c>
      <c r="O305" s="4"/>
    </row>
    <row r="306" spans="1:15" s="1" customFormat="1" ht="15" customHeight="1" x14ac:dyDescent="0.2">
      <c r="B306" s="778">
        <v>26</v>
      </c>
      <c r="C306" s="805" t="s">
        <v>528</v>
      </c>
      <c r="D306" s="807" t="s">
        <v>512</v>
      </c>
      <c r="E306" s="808"/>
      <c r="F306" s="809"/>
      <c r="G306" s="377"/>
      <c r="H306" s="303" t="s">
        <v>152</v>
      </c>
      <c r="I306" s="308">
        <v>0.45</v>
      </c>
      <c r="J306" s="303" t="s">
        <v>153</v>
      </c>
      <c r="K306" s="336">
        <f t="shared" ref="K306:K307" si="25">ROUND(G306*I306,0)</f>
        <v>0</v>
      </c>
      <c r="L306" s="4" t="s">
        <v>526</v>
      </c>
      <c r="O306" s="4"/>
    </row>
    <row r="307" spans="1:15" s="1" customFormat="1" ht="15" customHeight="1" thickBot="1" x14ac:dyDescent="0.25">
      <c r="B307" s="785"/>
      <c r="C307" s="806"/>
      <c r="D307" s="755" t="s">
        <v>514</v>
      </c>
      <c r="E307" s="756"/>
      <c r="F307" s="757"/>
      <c r="G307" s="377"/>
      <c r="H307" s="303" t="s">
        <v>152</v>
      </c>
      <c r="I307" s="308">
        <v>0.6</v>
      </c>
      <c r="J307" s="303" t="s">
        <v>153</v>
      </c>
      <c r="K307" s="336">
        <f t="shared" si="25"/>
        <v>0</v>
      </c>
      <c r="L307" s="4" t="s">
        <v>292</v>
      </c>
      <c r="O307" s="4"/>
    </row>
    <row r="308" spans="1:15" s="1" customFormat="1" ht="19.149999999999999" customHeight="1" thickBot="1" x14ac:dyDescent="0.25">
      <c r="B308" s="803" t="s">
        <v>529</v>
      </c>
      <c r="C308" s="787"/>
      <c r="D308" s="797"/>
      <c r="E308" s="798"/>
      <c r="F308" s="799"/>
      <c r="G308" s="260"/>
      <c r="H308" s="261"/>
      <c r="I308" s="262"/>
      <c r="J308" s="263"/>
      <c r="K308" s="133">
        <f>SUM(K276:K307)</f>
        <v>0</v>
      </c>
      <c r="L308" s="4" t="s">
        <v>190</v>
      </c>
      <c r="M308" s="1" t="s">
        <v>152</v>
      </c>
      <c r="O308" s="4"/>
    </row>
    <row r="309" spans="1:15" s="1" customFormat="1" ht="15" customHeight="1" x14ac:dyDescent="0.2">
      <c r="B309" s="583"/>
      <c r="C309" s="583"/>
      <c r="D309" s="583"/>
      <c r="E309" s="583"/>
      <c r="F309" s="378"/>
      <c r="G309" s="379"/>
      <c r="H309" s="583"/>
      <c r="I309" s="380"/>
      <c r="J309" s="583"/>
      <c r="K309" s="7"/>
      <c r="L309" s="4"/>
      <c r="O309" s="4"/>
    </row>
    <row r="310" spans="1:15" ht="18.75" customHeight="1" x14ac:dyDescent="0.2">
      <c r="A310" s="3" t="s">
        <v>187</v>
      </c>
      <c r="B310" s="94" t="s">
        <v>530</v>
      </c>
      <c r="C310" s="94"/>
      <c r="D310" s="94"/>
      <c r="E310" s="94"/>
      <c r="F310" s="108"/>
      <c r="G310" s="94"/>
      <c r="H310" s="94"/>
      <c r="I310" s="94"/>
      <c r="J310" s="108"/>
      <c r="K310" s="94"/>
    </row>
    <row r="311" spans="1:15" ht="11.25" customHeight="1" x14ac:dyDescent="0.2">
      <c r="A311" s="99"/>
      <c r="B311" s="94"/>
      <c r="C311" s="94"/>
      <c r="D311" s="94"/>
      <c r="E311" s="94"/>
      <c r="F311" s="108"/>
      <c r="G311" s="94"/>
      <c r="H311" s="94"/>
      <c r="I311" s="94"/>
      <c r="J311" s="108"/>
      <c r="K311" s="94"/>
    </row>
    <row r="312" spans="1:15" ht="18.75" customHeight="1" x14ac:dyDescent="0.2">
      <c r="A312" s="99"/>
      <c r="B312" s="729" t="s">
        <v>531</v>
      </c>
      <c r="C312" s="730"/>
      <c r="D312" s="729" t="s">
        <v>147</v>
      </c>
      <c r="E312" s="759"/>
      <c r="F312" s="730"/>
      <c r="G312" s="330" t="s">
        <v>302</v>
      </c>
      <c r="H312" s="331"/>
      <c r="I312" s="331" t="s">
        <v>149</v>
      </c>
      <c r="J312" s="331"/>
      <c r="K312" s="330" t="s">
        <v>8</v>
      </c>
      <c r="L312" s="103"/>
    </row>
    <row r="313" spans="1:15" ht="15" customHeight="1" x14ac:dyDescent="0.2">
      <c r="A313" s="99"/>
      <c r="B313" s="147"/>
      <c r="C313" s="250"/>
      <c r="D313" s="760"/>
      <c r="E313" s="761"/>
      <c r="F313" s="762"/>
      <c r="G313" s="109"/>
      <c r="H313" s="134"/>
      <c r="I313" s="134"/>
      <c r="J313" s="134"/>
      <c r="K313" s="110" t="s">
        <v>150</v>
      </c>
      <c r="L313" s="103"/>
    </row>
    <row r="314" spans="1:15" ht="15" customHeight="1" x14ac:dyDescent="0.2">
      <c r="A314" s="99"/>
      <c r="B314" s="352">
        <v>1</v>
      </c>
      <c r="C314" s="351" t="s">
        <v>532</v>
      </c>
      <c r="D314" s="742"/>
      <c r="E314" s="758"/>
      <c r="F314" s="727"/>
      <c r="G314" s="300"/>
      <c r="H314" s="301" t="s">
        <v>152</v>
      </c>
      <c r="I314" s="308">
        <v>0.3</v>
      </c>
      <c r="J314" s="301" t="s">
        <v>153</v>
      </c>
      <c r="K314" s="304">
        <f>ROUND(G314*I314,0)</f>
        <v>0</v>
      </c>
      <c r="L314" s="103" t="s">
        <v>183</v>
      </c>
    </row>
    <row r="315" spans="1:15" ht="15" customHeight="1" x14ac:dyDescent="0.2">
      <c r="A315" s="99"/>
      <c r="B315" s="749">
        <v>2</v>
      </c>
      <c r="C315" s="752" t="s">
        <v>533</v>
      </c>
      <c r="D315" s="755" t="s">
        <v>534</v>
      </c>
      <c r="E315" s="756"/>
      <c r="F315" s="757"/>
      <c r="G315" s="300"/>
      <c r="H315" s="301" t="s">
        <v>152</v>
      </c>
      <c r="I315" s="308">
        <v>0.3</v>
      </c>
      <c r="J315" s="301" t="s">
        <v>153</v>
      </c>
      <c r="K315" s="304">
        <f>ROUND(G315*I315,0)</f>
        <v>0</v>
      </c>
      <c r="L315" s="103" t="s">
        <v>184</v>
      </c>
    </row>
    <row r="316" spans="1:15" ht="15" customHeight="1" x14ac:dyDescent="0.2">
      <c r="A316" s="99"/>
      <c r="B316" s="750"/>
      <c r="C316" s="753"/>
      <c r="D316" s="755" t="s">
        <v>535</v>
      </c>
      <c r="E316" s="756"/>
      <c r="F316" s="757"/>
      <c r="G316" s="300"/>
      <c r="H316" s="301" t="s">
        <v>152</v>
      </c>
      <c r="I316" s="308">
        <v>0.5</v>
      </c>
      <c r="J316" s="301"/>
      <c r="K316" s="304">
        <f>ROUND(G316*I316,0)</f>
        <v>0</v>
      </c>
      <c r="L316" s="4" t="s">
        <v>257</v>
      </c>
    </row>
    <row r="317" spans="1:15" ht="15" customHeight="1" x14ac:dyDescent="0.2">
      <c r="A317" s="99"/>
      <c r="B317" s="751"/>
      <c r="C317" s="754"/>
      <c r="D317" s="755" t="s">
        <v>536</v>
      </c>
      <c r="E317" s="756"/>
      <c r="F317" s="757"/>
      <c r="G317" s="300"/>
      <c r="H317" s="301" t="s">
        <v>152</v>
      </c>
      <c r="I317" s="308">
        <v>0.3</v>
      </c>
      <c r="J317" s="301"/>
      <c r="K317" s="336">
        <f t="shared" ref="K317" si="26">ROUND(G317*I317,0)</f>
        <v>0</v>
      </c>
      <c r="L317" s="4" t="s">
        <v>258</v>
      </c>
    </row>
    <row r="318" spans="1:15" ht="15" customHeight="1" x14ac:dyDescent="0.2">
      <c r="A318" s="99"/>
      <c r="B318" s="749">
        <v>3</v>
      </c>
      <c r="C318" s="752" t="s">
        <v>537</v>
      </c>
      <c r="D318" s="755" t="s">
        <v>534</v>
      </c>
      <c r="E318" s="756"/>
      <c r="F318" s="757"/>
      <c r="G318" s="300"/>
      <c r="H318" s="301" t="s">
        <v>152</v>
      </c>
      <c r="I318" s="308">
        <v>0.3</v>
      </c>
      <c r="J318" s="301" t="s">
        <v>153</v>
      </c>
      <c r="K318" s="304">
        <f>ROUND(G318*I318,0)</f>
        <v>0</v>
      </c>
      <c r="L318" s="4" t="s">
        <v>259</v>
      </c>
    </row>
    <row r="319" spans="1:15" ht="15" customHeight="1" x14ac:dyDescent="0.2">
      <c r="A319" s="99"/>
      <c r="B319" s="750"/>
      <c r="C319" s="753"/>
      <c r="D319" s="755" t="s">
        <v>535</v>
      </c>
      <c r="E319" s="756"/>
      <c r="F319" s="757"/>
      <c r="G319" s="300"/>
      <c r="H319" s="301" t="s">
        <v>152</v>
      </c>
      <c r="I319" s="308">
        <v>0.5</v>
      </c>
      <c r="J319" s="301"/>
      <c r="K319" s="304">
        <f>ROUND(G319*I319,0)</f>
        <v>0</v>
      </c>
      <c r="L319" s="4" t="s">
        <v>260</v>
      </c>
    </row>
    <row r="320" spans="1:15" ht="15" customHeight="1" x14ac:dyDescent="0.2">
      <c r="A320" s="99"/>
      <c r="B320" s="751"/>
      <c r="C320" s="754"/>
      <c r="D320" s="755" t="s">
        <v>536</v>
      </c>
      <c r="E320" s="756"/>
      <c r="F320" s="757"/>
      <c r="G320" s="300"/>
      <c r="H320" s="301" t="s">
        <v>152</v>
      </c>
      <c r="I320" s="308">
        <v>0.3</v>
      </c>
      <c r="J320" s="301"/>
      <c r="K320" s="336">
        <f t="shared" ref="K320" si="27">ROUND(G320*I320,0)</f>
        <v>0</v>
      </c>
      <c r="L320" s="4" t="s">
        <v>261</v>
      </c>
    </row>
    <row r="321" spans="1:14" s="1" customFormat="1" ht="13" x14ac:dyDescent="0.2">
      <c r="A321" s="98"/>
      <c r="B321" s="810"/>
      <c r="C321" s="811"/>
      <c r="D321" s="810"/>
      <c r="E321" s="816"/>
      <c r="F321" s="811"/>
      <c r="G321" s="381" t="s">
        <v>538</v>
      </c>
      <c r="H321" s="331"/>
      <c r="I321" s="622" t="s">
        <v>1190</v>
      </c>
      <c r="J321" s="355"/>
      <c r="K321" s="382"/>
      <c r="L321" s="103"/>
      <c r="N321" s="4"/>
    </row>
    <row r="322" spans="1:14" s="1" customFormat="1" ht="15" customHeight="1" x14ac:dyDescent="0.2">
      <c r="A322" s="98"/>
      <c r="B322" s="812"/>
      <c r="C322" s="813"/>
      <c r="D322" s="812"/>
      <c r="E322" s="817"/>
      <c r="F322" s="813"/>
      <c r="G322" s="136">
        <f>K314+K315+K318</f>
        <v>0</v>
      </c>
      <c r="H322" s="249" t="s">
        <v>152</v>
      </c>
      <c r="I322" s="174" t="e">
        <f>'附表４（財政力指数）'!S28</f>
        <v>#DIV/0!</v>
      </c>
      <c r="J322" s="147" t="s">
        <v>153</v>
      </c>
      <c r="K322" s="136">
        <f>IFERROR(ROUND(G322*I322,0),0)</f>
        <v>0</v>
      </c>
    </row>
    <row r="323" spans="1:14" s="1" customFormat="1" ht="13.5" thickBot="1" x14ac:dyDescent="0.25">
      <c r="A323" s="98"/>
      <c r="B323" s="814"/>
      <c r="C323" s="815"/>
      <c r="D323" s="814"/>
      <c r="E323" s="818"/>
      <c r="F323" s="815"/>
      <c r="G323" s="153"/>
      <c r="H323" s="134"/>
      <c r="I323" s="154" t="s">
        <v>539</v>
      </c>
      <c r="J323" s="347"/>
      <c r="K323" s="291"/>
      <c r="L323" s="103"/>
    </row>
    <row r="324" spans="1:14" s="1" customFormat="1" ht="13.5" thickBot="1" x14ac:dyDescent="0.25">
      <c r="A324" s="98"/>
      <c r="B324" s="763" t="s">
        <v>529</v>
      </c>
      <c r="C324" s="763"/>
      <c r="D324" s="764"/>
      <c r="E324" s="765"/>
      <c r="F324" s="765"/>
      <c r="G324" s="289"/>
      <c r="H324" s="582"/>
      <c r="I324" s="290"/>
      <c r="J324" s="574"/>
      <c r="K324" s="133">
        <f>K322+K316+K317+K319+K320</f>
        <v>0</v>
      </c>
      <c r="L324" s="4" t="s">
        <v>193</v>
      </c>
      <c r="M324" s="1" t="s">
        <v>152</v>
      </c>
    </row>
    <row r="325" spans="1:14" s="1" customFormat="1" ht="13" x14ac:dyDescent="0.2">
      <c r="A325" s="98"/>
      <c r="B325" s="104"/>
      <c r="C325" s="104"/>
      <c r="D325" s="104"/>
      <c r="E325" s="104"/>
      <c r="F325" s="57"/>
      <c r="G325" s="104"/>
      <c r="H325" s="267"/>
      <c r="I325" s="104"/>
      <c r="J325" s="57"/>
      <c r="K325" s="103"/>
    </row>
    <row r="326" spans="1:14" ht="18.75" customHeight="1" x14ac:dyDescent="0.2">
      <c r="A326" s="3" t="s">
        <v>191</v>
      </c>
      <c r="B326" s="94" t="s">
        <v>540</v>
      </c>
      <c r="C326" s="94"/>
      <c r="D326" s="94"/>
      <c r="E326" s="94"/>
      <c r="F326" s="108"/>
      <c r="G326" s="94"/>
      <c r="H326" s="94"/>
      <c r="I326" s="94"/>
      <c r="J326" s="108"/>
      <c r="K326" s="94"/>
    </row>
    <row r="327" spans="1:14" ht="11.25" customHeight="1" x14ac:dyDescent="0.2">
      <c r="A327" s="99"/>
      <c r="B327" s="94"/>
      <c r="C327" s="94"/>
      <c r="D327" s="94"/>
      <c r="E327" s="94"/>
      <c r="F327" s="108"/>
      <c r="G327" s="94"/>
      <c r="H327" s="94"/>
      <c r="I327" s="94"/>
      <c r="J327" s="108"/>
      <c r="K327" s="94"/>
    </row>
    <row r="328" spans="1:14" ht="18.75" customHeight="1" x14ac:dyDescent="0.2">
      <c r="A328" s="99"/>
      <c r="B328" s="729" t="s">
        <v>531</v>
      </c>
      <c r="C328" s="730"/>
      <c r="D328" s="729" t="s">
        <v>147</v>
      </c>
      <c r="E328" s="759"/>
      <c r="F328" s="730"/>
      <c r="G328" s="330" t="s">
        <v>302</v>
      </c>
      <c r="H328" s="331"/>
      <c r="I328" s="331" t="s">
        <v>149</v>
      </c>
      <c r="J328" s="331"/>
      <c r="K328" s="330" t="s">
        <v>8</v>
      </c>
      <c r="L328" s="103"/>
    </row>
    <row r="329" spans="1:14" ht="15" customHeight="1" x14ac:dyDescent="0.2">
      <c r="A329" s="99"/>
      <c r="B329" s="147"/>
      <c r="C329" s="250"/>
      <c r="D329" s="760"/>
      <c r="E329" s="761"/>
      <c r="F329" s="762"/>
      <c r="G329" s="109"/>
      <c r="H329" s="134"/>
      <c r="I329" s="134"/>
      <c r="J329" s="134"/>
      <c r="K329" s="110" t="s">
        <v>150</v>
      </c>
      <c r="L329" s="103"/>
    </row>
    <row r="330" spans="1:14" ht="15" customHeight="1" x14ac:dyDescent="0.2">
      <c r="A330" s="99"/>
      <c r="B330" s="352">
        <v>1</v>
      </c>
      <c r="C330" s="351" t="s">
        <v>532</v>
      </c>
      <c r="D330" s="742"/>
      <c r="E330" s="758"/>
      <c r="F330" s="727"/>
      <c r="G330" s="300"/>
      <c r="H330" s="301" t="s">
        <v>152</v>
      </c>
      <c r="I330" s="308">
        <v>0.25</v>
      </c>
      <c r="J330" s="301" t="s">
        <v>153</v>
      </c>
      <c r="K330" s="304">
        <f>ROUND(G330*I330,0)</f>
        <v>0</v>
      </c>
      <c r="L330" s="103" t="s">
        <v>183</v>
      </c>
    </row>
    <row r="331" spans="1:14" ht="15" customHeight="1" x14ac:dyDescent="0.2">
      <c r="A331" s="99"/>
      <c r="B331" s="349">
        <v>2</v>
      </c>
      <c r="C331" s="356" t="s">
        <v>533</v>
      </c>
      <c r="D331" s="742"/>
      <c r="E331" s="758"/>
      <c r="F331" s="727"/>
      <c r="G331" s="300"/>
      <c r="H331" s="301" t="s">
        <v>152</v>
      </c>
      <c r="I331" s="308">
        <v>0.25</v>
      </c>
      <c r="J331" s="301" t="s">
        <v>153</v>
      </c>
      <c r="K331" s="304">
        <f>ROUND(G331*I331,0)</f>
        <v>0</v>
      </c>
      <c r="L331" s="103" t="s">
        <v>184</v>
      </c>
    </row>
    <row r="332" spans="1:14" ht="15" customHeight="1" thickBot="1" x14ac:dyDescent="0.25">
      <c r="A332" s="99"/>
      <c r="B332" s="349">
        <v>3</v>
      </c>
      <c r="C332" s="356" t="s">
        <v>537</v>
      </c>
      <c r="D332" s="742"/>
      <c r="E332" s="758"/>
      <c r="F332" s="727"/>
      <c r="G332" s="300"/>
      <c r="H332" s="301" t="s">
        <v>152</v>
      </c>
      <c r="I332" s="308">
        <v>0.25</v>
      </c>
      <c r="J332" s="301" t="s">
        <v>153</v>
      </c>
      <c r="K332" s="304">
        <f>ROUND(G332*I332,0)</f>
        <v>0</v>
      </c>
      <c r="L332" s="4" t="s">
        <v>257</v>
      </c>
    </row>
    <row r="333" spans="1:14" s="1" customFormat="1" ht="13.5" thickBot="1" x14ac:dyDescent="0.25">
      <c r="A333" s="98"/>
      <c r="B333" s="763" t="s">
        <v>529</v>
      </c>
      <c r="C333" s="763"/>
      <c r="D333" s="764"/>
      <c r="E333" s="765"/>
      <c r="F333" s="765"/>
      <c r="G333" s="289"/>
      <c r="H333" s="582"/>
      <c r="I333" s="290"/>
      <c r="J333" s="574"/>
      <c r="K333" s="133">
        <f>SUM(K330:K332)</f>
        <v>0</v>
      </c>
      <c r="L333" s="4" t="s">
        <v>200</v>
      </c>
      <c r="M333" s="1" t="s">
        <v>152</v>
      </c>
    </row>
    <row r="334" spans="1:14" s="1" customFormat="1" ht="13" x14ac:dyDescent="0.2">
      <c r="A334" s="98"/>
      <c r="B334" s="104"/>
      <c r="C334" s="104"/>
      <c r="D334" s="104"/>
      <c r="E334" s="104"/>
      <c r="F334" s="57"/>
      <c r="G334" s="104"/>
      <c r="H334" s="267"/>
      <c r="I334" s="104"/>
      <c r="J334" s="57"/>
      <c r="K334" s="103"/>
    </row>
    <row r="335" spans="1:14" ht="18.75" customHeight="1" x14ac:dyDescent="0.2">
      <c r="A335" s="3" t="s">
        <v>194</v>
      </c>
      <c r="B335" s="94" t="s">
        <v>541</v>
      </c>
      <c r="C335" s="94"/>
      <c r="D335" s="94"/>
      <c r="E335" s="94"/>
      <c r="F335" s="108"/>
      <c r="G335" s="94"/>
      <c r="H335" s="94"/>
      <c r="I335" s="94"/>
      <c r="J335" s="108"/>
      <c r="K335" s="94"/>
    </row>
    <row r="336" spans="1:14" ht="11.25" customHeight="1" x14ac:dyDescent="0.2">
      <c r="A336" s="99"/>
      <c r="B336" s="94"/>
      <c r="C336" s="94"/>
      <c r="D336" s="94"/>
      <c r="E336" s="94"/>
      <c r="F336" s="108"/>
      <c r="G336" s="94"/>
      <c r="H336" s="94"/>
      <c r="I336" s="94"/>
      <c r="J336" s="108"/>
      <c r="K336" s="94"/>
    </row>
    <row r="337" spans="1:13" ht="18.75" customHeight="1" x14ac:dyDescent="0.2">
      <c r="A337" s="99"/>
      <c r="B337" s="729" t="s">
        <v>531</v>
      </c>
      <c r="C337" s="730"/>
      <c r="D337" s="729" t="s">
        <v>147</v>
      </c>
      <c r="E337" s="759"/>
      <c r="F337" s="730"/>
      <c r="G337" s="330" t="s">
        <v>302</v>
      </c>
      <c r="H337" s="331"/>
      <c r="I337" s="331" t="s">
        <v>149</v>
      </c>
      <c r="J337" s="331"/>
      <c r="K337" s="330" t="s">
        <v>8</v>
      </c>
      <c r="L337" s="103"/>
    </row>
    <row r="338" spans="1:13" ht="15" customHeight="1" x14ac:dyDescent="0.2">
      <c r="A338" s="99"/>
      <c r="B338" s="147"/>
      <c r="C338" s="250"/>
      <c r="D338" s="760"/>
      <c r="E338" s="761"/>
      <c r="F338" s="762"/>
      <c r="G338" s="109"/>
      <c r="H338" s="134"/>
      <c r="I338" s="134"/>
      <c r="J338" s="134"/>
      <c r="K338" s="110" t="s">
        <v>150</v>
      </c>
      <c r="L338" s="103"/>
    </row>
    <row r="339" spans="1:13" ht="15" customHeight="1" x14ac:dyDescent="0.2">
      <c r="A339" s="99"/>
      <c r="B339" s="352">
        <v>1</v>
      </c>
      <c r="C339" s="351" t="s">
        <v>532</v>
      </c>
      <c r="D339" s="742"/>
      <c r="E339" s="758"/>
      <c r="F339" s="727"/>
      <c r="G339" s="300"/>
      <c r="H339" s="301" t="s">
        <v>152</v>
      </c>
      <c r="I339" s="308">
        <v>0.4</v>
      </c>
      <c r="J339" s="301" t="s">
        <v>153</v>
      </c>
      <c r="K339" s="304">
        <f>ROUND(G339*I339,0)</f>
        <v>0</v>
      </c>
      <c r="L339" s="103" t="s">
        <v>183</v>
      </c>
    </row>
    <row r="340" spans="1:13" ht="15" customHeight="1" x14ac:dyDescent="0.2">
      <c r="A340" s="99"/>
      <c r="B340" s="349">
        <v>2</v>
      </c>
      <c r="C340" s="356" t="s">
        <v>533</v>
      </c>
      <c r="D340" s="742"/>
      <c r="E340" s="758"/>
      <c r="F340" s="727"/>
      <c r="G340" s="300"/>
      <c r="H340" s="301" t="s">
        <v>152</v>
      </c>
      <c r="I340" s="308">
        <v>0.4</v>
      </c>
      <c r="J340" s="301" t="s">
        <v>153</v>
      </c>
      <c r="K340" s="304">
        <f>ROUND(G340*I340,0)</f>
        <v>0</v>
      </c>
      <c r="L340" s="103" t="s">
        <v>184</v>
      </c>
    </row>
    <row r="341" spans="1:13" ht="15" customHeight="1" thickBot="1" x14ac:dyDescent="0.25">
      <c r="A341" s="99"/>
      <c r="B341" s="349">
        <v>3</v>
      </c>
      <c r="C341" s="356" t="s">
        <v>537</v>
      </c>
      <c r="D341" s="742"/>
      <c r="E341" s="758"/>
      <c r="F341" s="727"/>
      <c r="G341" s="300"/>
      <c r="H341" s="301" t="s">
        <v>152</v>
      </c>
      <c r="I341" s="308">
        <v>0.4</v>
      </c>
      <c r="J341" s="301" t="s">
        <v>153</v>
      </c>
      <c r="K341" s="304">
        <f>ROUND(G341*I341,0)</f>
        <v>0</v>
      </c>
      <c r="L341" s="4" t="s">
        <v>257</v>
      </c>
    </row>
    <row r="342" spans="1:13" s="1" customFormat="1" ht="13.5" thickBot="1" x14ac:dyDescent="0.25">
      <c r="A342" s="98"/>
      <c r="B342" s="763" t="s">
        <v>529</v>
      </c>
      <c r="C342" s="763"/>
      <c r="D342" s="764"/>
      <c r="E342" s="765"/>
      <c r="F342" s="765"/>
      <c r="G342" s="289"/>
      <c r="H342" s="582"/>
      <c r="I342" s="290"/>
      <c r="J342" s="574"/>
      <c r="K342" s="133">
        <f>SUM(K339:K341)</f>
        <v>0</v>
      </c>
      <c r="L342" s="4" t="s">
        <v>204</v>
      </c>
      <c r="M342" s="1" t="s">
        <v>152</v>
      </c>
    </row>
    <row r="343" spans="1:13" s="1" customFormat="1" ht="13" x14ac:dyDescent="0.2">
      <c r="A343" s="98"/>
      <c r="B343" s="8"/>
      <c r="C343" s="8"/>
      <c r="D343" s="8"/>
      <c r="E343" s="593"/>
      <c r="F343" s="593"/>
      <c r="G343" s="7"/>
      <c r="H343" s="8"/>
      <c r="I343" s="75"/>
      <c r="J343" s="8"/>
      <c r="K343" s="7"/>
      <c r="L343" s="103"/>
    </row>
    <row r="344" spans="1:13" ht="18.75" customHeight="1" x14ac:dyDescent="0.2">
      <c r="A344" s="3">
        <v>10</v>
      </c>
      <c r="B344" s="94" t="s">
        <v>542</v>
      </c>
      <c r="C344" s="94"/>
      <c r="D344" s="94"/>
      <c r="E344" s="94"/>
      <c r="F344" s="108"/>
      <c r="G344" s="94"/>
      <c r="H344" s="94"/>
      <c r="I344" s="94"/>
      <c r="J344" s="108"/>
      <c r="K344" s="94"/>
    </row>
    <row r="345" spans="1:13" ht="11.25" customHeight="1" x14ac:dyDescent="0.2">
      <c r="A345" s="99"/>
      <c r="B345" s="94"/>
      <c r="C345" s="94"/>
      <c r="D345" s="94"/>
      <c r="E345" s="94"/>
      <c r="F345" s="108"/>
      <c r="G345" s="94"/>
      <c r="H345" s="94"/>
      <c r="I345" s="94"/>
      <c r="J345" s="108"/>
      <c r="K345" s="94"/>
    </row>
    <row r="346" spans="1:13" ht="18.75" customHeight="1" x14ac:dyDescent="0.2">
      <c r="A346" s="99"/>
      <c r="B346" s="729" t="s">
        <v>531</v>
      </c>
      <c r="C346" s="730"/>
      <c r="D346" s="729" t="s">
        <v>147</v>
      </c>
      <c r="E346" s="759"/>
      <c r="F346" s="730"/>
      <c r="G346" s="330" t="s">
        <v>302</v>
      </c>
      <c r="H346" s="331"/>
      <c r="I346" s="331" t="s">
        <v>149</v>
      </c>
      <c r="J346" s="331"/>
      <c r="K346" s="330" t="s">
        <v>8</v>
      </c>
      <c r="L346" s="103"/>
    </row>
    <row r="347" spans="1:13" ht="15" customHeight="1" x14ac:dyDescent="0.2">
      <c r="A347" s="99"/>
      <c r="B347" s="147"/>
      <c r="C347" s="250"/>
      <c r="D347" s="760"/>
      <c r="E347" s="761"/>
      <c r="F347" s="762"/>
      <c r="G347" s="109"/>
      <c r="H347" s="134"/>
      <c r="I347" s="134"/>
      <c r="J347" s="134"/>
      <c r="K347" s="110" t="s">
        <v>150</v>
      </c>
      <c r="L347" s="103"/>
    </row>
    <row r="348" spans="1:13" ht="15" customHeight="1" x14ac:dyDescent="0.2">
      <c r="A348" s="99"/>
      <c r="B348" s="352">
        <v>1</v>
      </c>
      <c r="C348" s="351" t="s">
        <v>532</v>
      </c>
      <c r="D348" s="742"/>
      <c r="E348" s="758"/>
      <c r="F348" s="727"/>
      <c r="G348" s="300"/>
      <c r="H348" s="301" t="s">
        <v>152</v>
      </c>
      <c r="I348" s="308">
        <v>0.3</v>
      </c>
      <c r="J348" s="301" t="s">
        <v>153</v>
      </c>
      <c r="K348" s="304">
        <f>ROUND(G348*I348,0)</f>
        <v>0</v>
      </c>
      <c r="L348" s="103" t="s">
        <v>183</v>
      </c>
    </row>
    <row r="349" spans="1:13" ht="15" customHeight="1" x14ac:dyDescent="0.2">
      <c r="A349" s="99"/>
      <c r="B349" s="749">
        <v>2</v>
      </c>
      <c r="C349" s="752" t="s">
        <v>533</v>
      </c>
      <c r="D349" s="755" t="s">
        <v>534</v>
      </c>
      <c r="E349" s="756"/>
      <c r="F349" s="757"/>
      <c r="G349" s="300"/>
      <c r="H349" s="301" t="s">
        <v>152</v>
      </c>
      <c r="I349" s="308">
        <v>0.3</v>
      </c>
      <c r="J349" s="301" t="s">
        <v>153</v>
      </c>
      <c r="K349" s="304">
        <f>ROUND(G349*I349,0)</f>
        <v>0</v>
      </c>
      <c r="L349" s="103" t="s">
        <v>184</v>
      </c>
    </row>
    <row r="350" spans="1:13" ht="15" customHeight="1" x14ac:dyDescent="0.2">
      <c r="A350" s="99"/>
      <c r="B350" s="750"/>
      <c r="C350" s="753"/>
      <c r="D350" s="755" t="s">
        <v>543</v>
      </c>
      <c r="E350" s="756"/>
      <c r="F350" s="757"/>
      <c r="G350" s="300"/>
      <c r="H350" s="301" t="s">
        <v>152</v>
      </c>
      <c r="I350" s="308">
        <v>0.5</v>
      </c>
      <c r="J350" s="301"/>
      <c r="K350" s="304">
        <f>ROUND(G350*I350,0)</f>
        <v>0</v>
      </c>
      <c r="L350" s="4" t="s">
        <v>257</v>
      </c>
    </row>
    <row r="351" spans="1:13" ht="15" customHeight="1" x14ac:dyDescent="0.2">
      <c r="A351" s="99"/>
      <c r="B351" s="751"/>
      <c r="C351" s="754"/>
      <c r="D351" s="755" t="s">
        <v>536</v>
      </c>
      <c r="E351" s="756"/>
      <c r="F351" s="757"/>
      <c r="G351" s="300"/>
      <c r="H351" s="301" t="s">
        <v>152</v>
      </c>
      <c r="I351" s="308">
        <v>0.3</v>
      </c>
      <c r="J351" s="301"/>
      <c r="K351" s="336">
        <f t="shared" ref="K351" si="28">ROUND(G351*I351,0)</f>
        <v>0</v>
      </c>
      <c r="L351" s="4" t="s">
        <v>258</v>
      </c>
    </row>
    <row r="352" spans="1:13" ht="15" customHeight="1" x14ac:dyDescent="0.2">
      <c r="A352" s="99"/>
      <c r="B352" s="749">
        <v>3</v>
      </c>
      <c r="C352" s="752" t="s">
        <v>537</v>
      </c>
      <c r="D352" s="755" t="s">
        <v>534</v>
      </c>
      <c r="E352" s="756"/>
      <c r="F352" s="757"/>
      <c r="G352" s="300"/>
      <c r="H352" s="301" t="s">
        <v>152</v>
      </c>
      <c r="I352" s="308">
        <v>0.3</v>
      </c>
      <c r="J352" s="301" t="s">
        <v>153</v>
      </c>
      <c r="K352" s="304">
        <f>ROUND(G352*I352,0)</f>
        <v>0</v>
      </c>
      <c r="L352" s="4" t="s">
        <v>259</v>
      </c>
    </row>
    <row r="353" spans="1:25" ht="15" customHeight="1" x14ac:dyDescent="0.2">
      <c r="A353" s="99"/>
      <c r="B353" s="750"/>
      <c r="C353" s="753"/>
      <c r="D353" s="755" t="s">
        <v>543</v>
      </c>
      <c r="E353" s="756"/>
      <c r="F353" s="757"/>
      <c r="G353" s="300"/>
      <c r="H353" s="301" t="s">
        <v>152</v>
      </c>
      <c r="I353" s="308">
        <v>0.5</v>
      </c>
      <c r="J353" s="301"/>
      <c r="K353" s="304">
        <f>ROUND(G353*I353,0)</f>
        <v>0</v>
      </c>
      <c r="L353" s="4" t="s">
        <v>260</v>
      </c>
    </row>
    <row r="354" spans="1:25" ht="15" customHeight="1" x14ac:dyDescent="0.2">
      <c r="A354" s="99"/>
      <c r="B354" s="751"/>
      <c r="C354" s="754"/>
      <c r="D354" s="755" t="s">
        <v>536</v>
      </c>
      <c r="E354" s="756"/>
      <c r="F354" s="757"/>
      <c r="G354" s="300"/>
      <c r="H354" s="301" t="s">
        <v>152</v>
      </c>
      <c r="I354" s="308">
        <v>0.3</v>
      </c>
      <c r="J354" s="301"/>
      <c r="K354" s="336">
        <f t="shared" ref="K354" si="29">ROUND(G354*I354,0)</f>
        <v>0</v>
      </c>
      <c r="L354" s="4" t="s">
        <v>261</v>
      </c>
    </row>
    <row r="355" spans="1:25" s="1" customFormat="1" ht="13" x14ac:dyDescent="0.2">
      <c r="A355" s="98"/>
      <c r="B355" s="810"/>
      <c r="C355" s="811"/>
      <c r="D355" s="810"/>
      <c r="E355" s="816"/>
      <c r="F355" s="811"/>
      <c r="G355" s="381" t="s">
        <v>538</v>
      </c>
      <c r="H355" s="331"/>
      <c r="I355" s="622" t="s">
        <v>1190</v>
      </c>
      <c r="J355" s="355"/>
      <c r="K355" s="382"/>
      <c r="L355" s="103"/>
      <c r="N355" s="4"/>
    </row>
    <row r="356" spans="1:25" s="1" customFormat="1" ht="15" customHeight="1" x14ac:dyDescent="0.2">
      <c r="A356" s="98"/>
      <c r="B356" s="812"/>
      <c r="C356" s="813"/>
      <c r="D356" s="812"/>
      <c r="E356" s="817"/>
      <c r="F356" s="813"/>
      <c r="G356" s="136">
        <f>K348+K349+K352</f>
        <v>0</v>
      </c>
      <c r="H356" s="249" t="s">
        <v>152</v>
      </c>
      <c r="I356" s="174" t="e">
        <f>'附表４（財政力指数）'!S28</f>
        <v>#DIV/0!</v>
      </c>
      <c r="J356" s="147" t="s">
        <v>153</v>
      </c>
      <c r="K356" s="136">
        <f>IFERROR(ROUND(G356*I356,0),0)</f>
        <v>0</v>
      </c>
      <c r="L356" s="4"/>
    </row>
    <row r="357" spans="1:25" s="1" customFormat="1" ht="13.5" thickBot="1" x14ac:dyDescent="0.25">
      <c r="A357" s="98"/>
      <c r="B357" s="814"/>
      <c r="C357" s="815"/>
      <c r="D357" s="814"/>
      <c r="E357" s="818"/>
      <c r="F357" s="815"/>
      <c r="G357" s="153"/>
      <c r="H357" s="134"/>
      <c r="I357" s="154" t="s">
        <v>539</v>
      </c>
      <c r="J357" s="347"/>
      <c r="K357" s="291"/>
      <c r="L357" s="103"/>
    </row>
    <row r="358" spans="1:25" s="1" customFormat="1" ht="13.5" thickBot="1" x14ac:dyDescent="0.25">
      <c r="A358" s="98"/>
      <c r="B358" s="763" t="s">
        <v>529</v>
      </c>
      <c r="C358" s="763"/>
      <c r="D358" s="764"/>
      <c r="E358" s="765"/>
      <c r="F358" s="765"/>
      <c r="G358" s="289"/>
      <c r="H358" s="582"/>
      <c r="I358" s="290"/>
      <c r="J358" s="574"/>
      <c r="K358" s="133">
        <f>K356+K350+K351+K353+K354</f>
        <v>0</v>
      </c>
      <c r="L358" s="4" t="s">
        <v>207</v>
      </c>
      <c r="M358" s="1" t="s">
        <v>152</v>
      </c>
    </row>
    <row r="359" spans="1:25" s="1" customFormat="1" ht="13" x14ac:dyDescent="0.2">
      <c r="A359" s="98"/>
      <c r="B359" s="8"/>
      <c r="C359" s="8"/>
      <c r="D359" s="8"/>
      <c r="E359" s="593"/>
      <c r="F359" s="593"/>
      <c r="G359" s="7"/>
      <c r="H359" s="8"/>
      <c r="I359" s="75"/>
      <c r="J359" s="8"/>
      <c r="K359" s="7"/>
      <c r="L359" s="103"/>
    </row>
    <row r="360" spans="1:25" s="1" customFormat="1" ht="19.149999999999999" customHeight="1" x14ac:dyDescent="0.2">
      <c r="A360" s="3" t="s">
        <v>50</v>
      </c>
      <c r="B360" s="264" t="s">
        <v>544</v>
      </c>
      <c r="C360" s="594"/>
      <c r="D360" s="8"/>
      <c r="E360" s="8"/>
      <c r="F360" s="578"/>
      <c r="G360" s="7"/>
      <c r="H360" s="8"/>
      <c r="I360" s="75"/>
      <c r="J360" s="8"/>
      <c r="K360" s="7"/>
      <c r="L360" s="4"/>
      <c r="O360" s="4"/>
    </row>
    <row r="361" spans="1:25" ht="11.25" customHeight="1" x14ac:dyDescent="0.2">
      <c r="A361" s="3"/>
      <c r="G361" s="15"/>
      <c r="K361" s="17"/>
      <c r="N361" s="73"/>
      <c r="O361" s="73"/>
      <c r="P361" s="73"/>
      <c r="Q361" s="584"/>
      <c r="R361" s="584"/>
      <c r="S361" s="584"/>
      <c r="T361" s="584"/>
      <c r="U361" s="584"/>
      <c r="V361" s="584"/>
      <c r="W361" s="579"/>
      <c r="X361" s="74"/>
    </row>
    <row r="362" spans="1:25" ht="18" hidden="1" customHeight="1" x14ac:dyDescent="0.2">
      <c r="G362" s="7"/>
      <c r="H362" s="8"/>
      <c r="I362" s="75"/>
      <c r="J362" s="8"/>
      <c r="K362" s="7"/>
      <c r="N362" s="76"/>
      <c r="O362" s="77"/>
      <c r="P362" s="78"/>
      <c r="Q362" s="579"/>
      <c r="R362" s="579"/>
      <c r="S362" s="79"/>
      <c r="T362" s="774"/>
      <c r="U362" s="774"/>
      <c r="V362" s="80"/>
      <c r="W362" s="584"/>
      <c r="X362" s="74"/>
    </row>
    <row r="363" spans="1:25" ht="36" customHeight="1" thickBot="1" x14ac:dyDescent="0.25">
      <c r="A363" s="3"/>
      <c r="B363" s="770" t="s">
        <v>545</v>
      </c>
      <c r="C363" s="770"/>
      <c r="D363" s="770"/>
      <c r="E363" s="770"/>
      <c r="F363" s="770"/>
      <c r="G363" s="2"/>
      <c r="H363" s="1"/>
      <c r="I363" s="1" t="s">
        <v>266</v>
      </c>
      <c r="J363" s="1"/>
      <c r="K363" s="2"/>
      <c r="L363" s="1"/>
      <c r="O363" s="73"/>
      <c r="P363" s="73"/>
      <c r="Q363" s="73"/>
      <c r="R363" s="584"/>
      <c r="S363" s="584"/>
      <c r="T363" s="584"/>
      <c r="U363" s="584"/>
      <c r="V363" s="584"/>
      <c r="W363" s="584"/>
      <c r="X363" s="579"/>
      <c r="Y363" s="74"/>
    </row>
    <row r="364" spans="1:25" ht="19.149999999999999" customHeight="1" thickBot="1" x14ac:dyDescent="0.25">
      <c r="A364" s="3"/>
      <c r="B364" s="770"/>
      <c r="C364" s="770"/>
      <c r="D364" s="770"/>
      <c r="E364" s="770"/>
      <c r="F364" s="770"/>
      <c r="G364" s="311"/>
      <c r="H364" s="87" t="s">
        <v>152</v>
      </c>
      <c r="I364" s="306">
        <v>0.5</v>
      </c>
      <c r="J364" s="87" t="s">
        <v>153</v>
      </c>
      <c r="K364" s="133">
        <f>ROUND(G364*I364,0)</f>
        <v>0</v>
      </c>
      <c r="L364" s="4" t="s">
        <v>210</v>
      </c>
      <c r="M364" s="14" t="s">
        <v>152</v>
      </c>
      <c r="O364" s="73"/>
      <c r="P364" s="73"/>
      <c r="Q364" s="73"/>
      <c r="R364" s="584"/>
      <c r="S364" s="584"/>
      <c r="T364" s="584"/>
      <c r="U364" s="584"/>
      <c r="V364" s="584"/>
      <c r="W364" s="584"/>
      <c r="X364" s="579"/>
      <c r="Y364" s="74"/>
    </row>
    <row r="365" spans="1:25" ht="11.25" customHeight="1" x14ac:dyDescent="0.2">
      <c r="G365" s="7"/>
      <c r="H365" s="8"/>
      <c r="I365" s="75"/>
      <c r="J365" s="8"/>
      <c r="K365" s="18" t="s">
        <v>267</v>
      </c>
      <c r="N365" s="76"/>
      <c r="O365" s="77"/>
      <c r="P365" s="78"/>
      <c r="Q365" s="579"/>
      <c r="R365" s="579"/>
      <c r="S365" s="79"/>
      <c r="T365" s="774"/>
      <c r="U365" s="774"/>
      <c r="V365" s="80"/>
      <c r="W365" s="584"/>
      <c r="X365" s="74"/>
    </row>
    <row r="366" spans="1:25" s="1" customFormat="1" ht="15" customHeight="1" thickBot="1" x14ac:dyDescent="0.25">
      <c r="B366" s="4"/>
      <c r="C366" s="4"/>
      <c r="D366" s="4"/>
      <c r="E366" s="4"/>
      <c r="F366" s="56"/>
      <c r="G366" s="7"/>
      <c r="H366" s="4"/>
      <c r="I366" s="46"/>
      <c r="J366" s="8"/>
      <c r="K366" s="7"/>
      <c r="L366" s="4"/>
    </row>
    <row r="367" spans="1:25" s="1" customFormat="1" ht="15" customHeight="1" x14ac:dyDescent="0.2">
      <c r="B367" s="4"/>
      <c r="C367" s="4"/>
      <c r="D367" s="4"/>
      <c r="E367" s="4"/>
      <c r="F367" s="56"/>
      <c r="G367" s="7"/>
      <c r="H367" s="4"/>
      <c r="I367" s="789" t="s">
        <v>1278</v>
      </c>
      <c r="J367" s="790"/>
      <c r="K367" s="6"/>
      <c r="L367" s="4"/>
    </row>
    <row r="368" spans="1:25" s="1" customFormat="1" ht="15" customHeight="1" thickBot="1" x14ac:dyDescent="0.25">
      <c r="B368" s="4"/>
      <c r="C368" s="4"/>
      <c r="D368" s="4"/>
      <c r="E368" s="4"/>
      <c r="F368" s="56"/>
      <c r="G368" s="7"/>
      <c r="H368" s="4"/>
      <c r="I368" s="791" t="s">
        <v>546</v>
      </c>
      <c r="J368" s="792"/>
      <c r="K368" s="5">
        <f>SUMIF(M6:M364,"*",K6:K364)</f>
        <v>0</v>
      </c>
      <c r="L368" s="4" t="s">
        <v>30</v>
      </c>
    </row>
    <row r="369" spans="1:14" s="1" customFormat="1" ht="15" customHeight="1" x14ac:dyDescent="0.2">
      <c r="B369" s="4"/>
      <c r="C369" s="4"/>
      <c r="D369" s="4"/>
      <c r="E369" s="4"/>
      <c r="F369" s="56"/>
      <c r="G369" s="4"/>
      <c r="H369" s="4"/>
      <c r="I369" s="46"/>
      <c r="J369" s="8"/>
      <c r="K369" s="7"/>
      <c r="L369" s="4"/>
    </row>
    <row r="370" spans="1:14" s="1" customFormat="1" ht="15" customHeight="1" x14ac:dyDescent="0.2">
      <c r="B370" s="4"/>
      <c r="C370" s="4"/>
      <c r="D370" s="4"/>
      <c r="E370" s="4"/>
      <c r="F370" s="56"/>
      <c r="G370" s="4"/>
      <c r="H370" s="4"/>
      <c r="I370" s="46"/>
      <c r="J370" s="8"/>
      <c r="K370" s="7"/>
      <c r="L370" s="4"/>
    </row>
    <row r="371" spans="1:14" s="1" customFormat="1" ht="15" customHeight="1" x14ac:dyDescent="0.2">
      <c r="B371" s="4"/>
      <c r="C371" s="4"/>
      <c r="D371" s="4"/>
      <c r="E371" s="4"/>
      <c r="F371" s="56"/>
      <c r="G371" s="4"/>
      <c r="H371" s="4"/>
      <c r="I371" s="46"/>
      <c r="J371" s="8"/>
      <c r="K371" s="7"/>
      <c r="L371" s="4"/>
      <c r="N371" s="4"/>
    </row>
    <row r="372" spans="1:14" s="1" customFormat="1" ht="15" customHeight="1" x14ac:dyDescent="0.2">
      <c r="B372" s="4"/>
      <c r="C372" s="4"/>
      <c r="D372" s="4"/>
      <c r="E372" s="4"/>
      <c r="F372" s="56"/>
      <c r="G372" s="4"/>
      <c r="H372" s="4"/>
      <c r="I372" s="46"/>
      <c r="J372" s="8"/>
      <c r="K372" s="7"/>
      <c r="L372" s="4"/>
      <c r="N372" s="4"/>
    </row>
    <row r="373" spans="1:14" s="1" customFormat="1" ht="15" customHeight="1" x14ac:dyDescent="0.2">
      <c r="B373" s="4"/>
      <c r="C373" s="4"/>
      <c r="D373" s="4"/>
      <c r="E373" s="4"/>
      <c r="F373" s="56"/>
      <c r="G373" s="4"/>
      <c r="H373" s="4"/>
      <c r="I373" s="46"/>
      <c r="J373" s="8"/>
      <c r="K373" s="7"/>
      <c r="L373" s="4"/>
      <c r="N373" s="4"/>
    </row>
    <row r="374" spans="1:14" s="1" customFormat="1" ht="15" customHeight="1" x14ac:dyDescent="0.2">
      <c r="B374" s="4"/>
      <c r="C374" s="4"/>
      <c r="D374" s="4"/>
      <c r="E374" s="4"/>
      <c r="F374" s="56"/>
      <c r="G374" s="4"/>
      <c r="H374" s="4"/>
      <c r="I374" s="46"/>
      <c r="J374" s="8"/>
      <c r="K374" s="7"/>
      <c r="L374" s="4"/>
      <c r="N374" s="4"/>
    </row>
    <row r="375" spans="1:14" s="1" customFormat="1" ht="15" customHeight="1" x14ac:dyDescent="0.2">
      <c r="B375" s="4"/>
      <c r="C375" s="4"/>
      <c r="D375" s="4"/>
      <c r="E375" s="4"/>
      <c r="F375" s="56"/>
      <c r="G375" s="4"/>
      <c r="H375" s="4"/>
      <c r="I375" s="46"/>
      <c r="J375" s="8"/>
      <c r="K375" s="7"/>
      <c r="L375" s="4"/>
    </row>
    <row r="376" spans="1:14" s="1" customFormat="1" ht="15" customHeight="1" x14ac:dyDescent="0.2">
      <c r="B376" s="4"/>
      <c r="C376" s="4"/>
      <c r="D376" s="4"/>
      <c r="E376" s="4"/>
      <c r="F376" s="56"/>
      <c r="G376" s="4"/>
      <c r="H376" s="4"/>
      <c r="I376" s="46"/>
      <c r="J376" s="8"/>
      <c r="K376" s="7"/>
      <c r="L376" s="4"/>
    </row>
    <row r="377" spans="1:14" s="1" customFormat="1" ht="15" customHeight="1" x14ac:dyDescent="0.2">
      <c r="B377" s="4"/>
      <c r="C377" s="4"/>
      <c r="D377" s="4"/>
      <c r="E377" s="4"/>
      <c r="F377" s="56"/>
      <c r="G377" s="4"/>
      <c r="H377" s="4"/>
      <c r="I377" s="46"/>
      <c r="J377" s="8"/>
      <c r="K377" s="7"/>
      <c r="L377" s="4"/>
    </row>
    <row r="378" spans="1:14" s="1" customFormat="1" ht="15" customHeight="1" x14ac:dyDescent="0.2">
      <c r="B378" s="4"/>
      <c r="C378" s="4"/>
      <c r="D378" s="4"/>
      <c r="E378" s="4"/>
      <c r="F378" s="56"/>
      <c r="G378" s="4"/>
      <c r="H378" s="4"/>
      <c r="I378" s="46"/>
      <c r="J378" s="8"/>
      <c r="K378" s="7"/>
      <c r="L378" s="4"/>
    </row>
    <row r="379" spans="1:14" s="1" customFormat="1" ht="15" customHeight="1" x14ac:dyDescent="0.2">
      <c r="B379" s="4"/>
      <c r="C379" s="4"/>
      <c r="D379" s="4"/>
      <c r="E379" s="4"/>
      <c r="F379" s="56"/>
      <c r="G379" s="4"/>
      <c r="H379" s="4"/>
      <c r="I379" s="46"/>
      <c r="J379" s="8"/>
      <c r="K379" s="7"/>
      <c r="L379" s="4"/>
    </row>
    <row r="380" spans="1:14" s="1" customFormat="1" ht="15" customHeight="1" x14ac:dyDescent="0.2">
      <c r="A380" s="3"/>
      <c r="C380" s="14"/>
      <c r="D380" s="14"/>
      <c r="E380" s="14"/>
      <c r="F380" s="56"/>
      <c r="G380" s="14"/>
      <c r="H380" s="14"/>
      <c r="I380" s="20"/>
      <c r="J380" s="14"/>
      <c r="K380" s="15"/>
      <c r="L380" s="4"/>
    </row>
    <row r="381" spans="1:14" s="1" customFormat="1" ht="14" x14ac:dyDescent="0.2">
      <c r="A381" s="16"/>
      <c r="B381" s="14"/>
      <c r="C381" s="14"/>
      <c r="D381" s="14"/>
      <c r="E381" s="14"/>
      <c r="F381" s="56"/>
      <c r="G381" s="14"/>
      <c r="H381" s="14"/>
      <c r="I381" s="20"/>
      <c r="J381" s="14"/>
      <c r="K381" s="15"/>
      <c r="L381" s="14"/>
    </row>
    <row r="382" spans="1:14" s="1" customFormat="1" ht="15" customHeight="1" x14ac:dyDescent="0.2">
      <c r="A382" s="16"/>
      <c r="B382" s="820"/>
      <c r="C382" s="820"/>
      <c r="D382" s="8"/>
      <c r="E382" s="8"/>
      <c r="F382" s="578"/>
      <c r="G382" s="8"/>
      <c r="H382" s="8"/>
      <c r="I382" s="46"/>
      <c r="J382" s="8"/>
      <c r="K382" s="71"/>
      <c r="L382" s="14"/>
    </row>
    <row r="383" spans="1:14" s="1" customFormat="1" ht="14" x14ac:dyDescent="0.2">
      <c r="A383" s="16"/>
      <c r="B383" s="8"/>
      <c r="C383" s="8"/>
      <c r="D383" s="8"/>
      <c r="E383" s="8"/>
      <c r="F383" s="578"/>
      <c r="G383" s="8"/>
      <c r="H383" s="8"/>
      <c r="I383" s="46"/>
      <c r="J383" s="8"/>
      <c r="K383" s="72"/>
      <c r="L383" s="4"/>
    </row>
    <row r="384" spans="1:14" s="1" customFormat="1" ht="15" customHeight="1" x14ac:dyDescent="0.2">
      <c r="B384" s="59"/>
      <c r="C384" s="4"/>
      <c r="D384" s="4"/>
      <c r="E384" s="4"/>
      <c r="F384" s="56"/>
      <c r="G384" s="4"/>
      <c r="H384" s="8"/>
      <c r="I384" s="75"/>
      <c r="J384" s="8"/>
      <c r="K384" s="7"/>
      <c r="L384" s="4"/>
    </row>
    <row r="385" spans="2:22" s="1" customFormat="1" ht="15" customHeight="1" x14ac:dyDescent="0.2">
      <c r="B385" s="4"/>
      <c r="C385" s="8"/>
      <c r="D385" s="8"/>
      <c r="E385" s="8"/>
      <c r="F385" s="56"/>
      <c r="G385" s="4"/>
      <c r="H385" s="8"/>
      <c r="I385" s="75"/>
      <c r="J385" s="8"/>
      <c r="K385" s="7"/>
      <c r="L385" s="4"/>
    </row>
    <row r="386" spans="2:22" s="1" customFormat="1" ht="15" customHeight="1" x14ac:dyDescent="0.2">
      <c r="B386" s="59"/>
      <c r="C386" s="4"/>
      <c r="D386" s="4"/>
      <c r="E386" s="4"/>
      <c r="F386" s="56"/>
      <c r="G386" s="4"/>
      <c r="H386" s="8"/>
      <c r="I386" s="75"/>
      <c r="J386" s="8"/>
      <c r="K386" s="7"/>
      <c r="L386" s="4"/>
      <c r="O386" s="14"/>
      <c r="P386" s="14"/>
    </row>
    <row r="387" spans="2:22" s="1" customFormat="1" ht="15" customHeight="1" x14ac:dyDescent="0.2">
      <c r="B387" s="4"/>
      <c r="C387" s="8"/>
      <c r="D387" s="8"/>
      <c r="E387" s="8"/>
      <c r="F387" s="56"/>
      <c r="G387" s="4"/>
      <c r="H387" s="8"/>
      <c r="I387" s="75"/>
      <c r="J387" s="8"/>
      <c r="K387" s="7"/>
      <c r="L387" s="4"/>
      <c r="O387" s="14"/>
      <c r="P387" s="14"/>
    </row>
    <row r="388" spans="2:22" s="1" customFormat="1" ht="15" customHeight="1" x14ac:dyDescent="0.2">
      <c r="B388" s="59"/>
      <c r="C388" s="4"/>
      <c r="D388" s="4"/>
      <c r="E388" s="4"/>
      <c r="F388" s="56"/>
      <c r="G388" s="4"/>
      <c r="H388" s="8"/>
      <c r="I388" s="75"/>
      <c r="J388" s="8"/>
      <c r="K388" s="7"/>
      <c r="L388" s="4"/>
      <c r="O388" s="14"/>
      <c r="P388" s="14"/>
      <c r="Q388" s="14"/>
      <c r="R388" s="14"/>
      <c r="S388" s="14"/>
      <c r="T388" s="14"/>
      <c r="U388" s="14"/>
      <c r="V388" s="14"/>
    </row>
    <row r="389" spans="2:22" s="1" customFormat="1" ht="15" customHeight="1" x14ac:dyDescent="0.2">
      <c r="B389" s="4"/>
      <c r="C389" s="8"/>
      <c r="D389" s="8"/>
      <c r="E389" s="8"/>
      <c r="F389" s="56"/>
      <c r="G389" s="4"/>
      <c r="H389" s="8"/>
      <c r="I389" s="75"/>
      <c r="J389" s="8"/>
      <c r="K389" s="7"/>
      <c r="L389" s="4"/>
      <c r="O389" s="14"/>
      <c r="P389" s="14"/>
      <c r="Q389" s="14"/>
      <c r="R389" s="14"/>
      <c r="S389" s="14"/>
      <c r="T389" s="14"/>
      <c r="U389" s="14"/>
      <c r="V389" s="14"/>
    </row>
    <row r="390" spans="2:22" s="1" customFormat="1" ht="15" customHeight="1" x14ac:dyDescent="0.2">
      <c r="B390" s="59"/>
      <c r="C390" s="4"/>
      <c r="D390" s="4"/>
      <c r="E390" s="4"/>
      <c r="F390" s="56"/>
      <c r="G390" s="4"/>
      <c r="H390" s="8"/>
      <c r="I390" s="75"/>
      <c r="J390" s="8"/>
      <c r="K390" s="7"/>
      <c r="L390" s="4"/>
      <c r="Q390" s="14"/>
      <c r="R390" s="14"/>
      <c r="S390" s="14"/>
      <c r="T390" s="14"/>
      <c r="U390" s="14"/>
      <c r="V390" s="14"/>
    </row>
    <row r="391" spans="2:22" s="1" customFormat="1" ht="15" customHeight="1" x14ac:dyDescent="0.2">
      <c r="B391" s="4"/>
      <c r="C391" s="8"/>
      <c r="D391" s="8"/>
      <c r="E391" s="8"/>
      <c r="F391" s="56"/>
      <c r="G391" s="4"/>
      <c r="H391" s="8"/>
      <c r="I391" s="75"/>
      <c r="J391" s="8"/>
      <c r="K391" s="7"/>
      <c r="L391" s="4"/>
      <c r="Q391" s="14"/>
      <c r="R391" s="14"/>
      <c r="S391" s="14"/>
      <c r="T391" s="14"/>
      <c r="U391" s="14"/>
      <c r="V391" s="14"/>
    </row>
    <row r="392" spans="2:22" s="1" customFormat="1" ht="19.149999999999999" customHeight="1" x14ac:dyDescent="0.2">
      <c r="B392" s="59"/>
      <c r="C392" s="4"/>
      <c r="D392" s="4"/>
      <c r="E392" s="4"/>
      <c r="F392" s="578"/>
      <c r="G392" s="4"/>
      <c r="H392" s="8"/>
      <c r="I392" s="75"/>
      <c r="J392" s="8"/>
      <c r="K392" s="7"/>
      <c r="L392" s="4"/>
    </row>
    <row r="393" spans="2:22" s="1" customFormat="1" ht="19.149999999999999" customHeight="1" x14ac:dyDescent="0.2">
      <c r="B393" s="59"/>
      <c r="C393" s="4"/>
      <c r="D393" s="4"/>
      <c r="E393" s="4"/>
      <c r="F393" s="578"/>
      <c r="G393" s="4"/>
      <c r="H393" s="8"/>
      <c r="I393" s="75"/>
      <c r="J393" s="8"/>
      <c r="K393" s="7"/>
      <c r="L393" s="4"/>
    </row>
    <row r="394" spans="2:22" s="1" customFormat="1" ht="19.149999999999999" customHeight="1" x14ac:dyDescent="0.2">
      <c r="B394" s="59"/>
      <c r="C394" s="4"/>
      <c r="D394" s="4"/>
      <c r="E394" s="4"/>
      <c r="F394" s="578"/>
      <c r="G394" s="4"/>
      <c r="H394" s="8"/>
      <c r="I394" s="75"/>
      <c r="J394" s="8"/>
      <c r="K394" s="7"/>
      <c r="L394" s="4"/>
    </row>
    <row r="395" spans="2:22" s="1" customFormat="1" ht="19.149999999999999" customHeight="1" x14ac:dyDescent="0.2">
      <c r="B395" s="59"/>
      <c r="C395" s="4"/>
      <c r="D395" s="4"/>
      <c r="E395" s="4"/>
      <c r="F395" s="578"/>
      <c r="G395" s="4"/>
      <c r="H395" s="8"/>
      <c r="I395" s="75"/>
      <c r="J395" s="8"/>
      <c r="K395" s="7"/>
      <c r="L395" s="4"/>
    </row>
    <row r="396" spans="2:22" s="1" customFormat="1" ht="19.149999999999999" customHeight="1" x14ac:dyDescent="0.2">
      <c r="B396" s="59"/>
      <c r="C396" s="4"/>
      <c r="D396" s="4"/>
      <c r="E396" s="4"/>
      <c r="F396" s="578"/>
      <c r="G396" s="4"/>
      <c r="H396" s="8"/>
      <c r="I396" s="75"/>
      <c r="J396" s="8"/>
      <c r="K396" s="7"/>
      <c r="L396" s="4"/>
    </row>
    <row r="397" spans="2:22" s="1" customFormat="1" ht="19.149999999999999" customHeight="1" x14ac:dyDescent="0.2">
      <c r="B397" s="59"/>
      <c r="C397" s="4"/>
      <c r="D397" s="4"/>
      <c r="E397" s="4"/>
      <c r="F397" s="578"/>
      <c r="G397" s="4"/>
      <c r="H397" s="8"/>
      <c r="I397" s="75"/>
      <c r="J397" s="8"/>
      <c r="K397" s="7"/>
      <c r="L397" s="4"/>
    </row>
    <row r="398" spans="2:22" s="1" customFormat="1" ht="19.149999999999999" customHeight="1" x14ac:dyDescent="0.2">
      <c r="B398" s="59"/>
      <c r="C398" s="4"/>
      <c r="D398" s="4"/>
      <c r="E398" s="4"/>
      <c r="F398" s="578"/>
      <c r="G398" s="4"/>
      <c r="H398" s="8"/>
      <c r="I398" s="75"/>
      <c r="J398" s="8"/>
      <c r="K398" s="7"/>
      <c r="L398" s="4"/>
    </row>
    <row r="399" spans="2:22" s="1" customFormat="1" ht="19.149999999999999" customHeight="1" x14ac:dyDescent="0.2">
      <c r="B399" s="4"/>
      <c r="C399" s="8"/>
      <c r="D399" s="8"/>
      <c r="E399" s="8"/>
      <c r="F399" s="56"/>
      <c r="G399" s="4"/>
      <c r="H399" s="8"/>
      <c r="I399" s="820"/>
      <c r="J399" s="820"/>
      <c r="K399" s="7"/>
      <c r="L399" s="4"/>
    </row>
    <row r="400" spans="2:22" s="1" customFormat="1" ht="19.149999999999999" customHeight="1" x14ac:dyDescent="0.2">
      <c r="B400" s="4"/>
      <c r="C400" s="4"/>
      <c r="D400" s="4"/>
      <c r="E400" s="4"/>
      <c r="F400" s="56"/>
      <c r="G400" s="4"/>
      <c r="H400" s="4"/>
      <c r="I400" s="820"/>
      <c r="J400" s="820"/>
      <c r="K400" s="7"/>
      <c r="L400" s="4"/>
    </row>
    <row r="401" spans="1:22" s="1" customFormat="1" ht="19.149999999999999" customHeight="1" x14ac:dyDescent="0.2">
      <c r="B401" s="4"/>
      <c r="C401" s="4"/>
      <c r="D401" s="4"/>
      <c r="E401" s="4"/>
      <c r="F401" s="56"/>
      <c r="G401" s="4"/>
      <c r="H401" s="4"/>
      <c r="I401" s="46"/>
      <c r="J401" s="8"/>
      <c r="K401" s="7"/>
      <c r="L401" s="4"/>
    </row>
    <row r="402" spans="1:22" s="1" customFormat="1" ht="19.149999999999999" customHeight="1" x14ac:dyDescent="0.2">
      <c r="A402" s="3"/>
      <c r="C402" s="14"/>
      <c r="D402" s="14"/>
      <c r="E402" s="14"/>
      <c r="F402" s="56"/>
      <c r="G402" s="14"/>
      <c r="H402" s="14"/>
      <c r="I402" s="20"/>
      <c r="J402" s="14"/>
      <c r="K402" s="15"/>
      <c r="L402" s="4"/>
    </row>
    <row r="403" spans="1:22" s="1" customFormat="1" ht="19.149999999999999" customHeight="1" x14ac:dyDescent="0.2">
      <c r="A403" s="16"/>
      <c r="B403" s="14"/>
      <c r="C403" s="14"/>
      <c r="D403" s="14"/>
      <c r="E403" s="14"/>
      <c r="F403" s="56"/>
      <c r="G403" s="14"/>
      <c r="H403" s="14"/>
      <c r="I403" s="20"/>
      <c r="J403" s="14"/>
      <c r="K403" s="15"/>
      <c r="L403" s="14"/>
      <c r="N403" s="4"/>
    </row>
    <row r="404" spans="1:22" s="1" customFormat="1" ht="19.149999999999999" customHeight="1" x14ac:dyDescent="0.2">
      <c r="A404" s="16"/>
      <c r="B404" s="820"/>
      <c r="C404" s="820"/>
      <c r="D404" s="8"/>
      <c r="E404" s="8"/>
      <c r="F404" s="578"/>
      <c r="G404" s="8"/>
      <c r="H404" s="8"/>
      <c r="I404" s="46"/>
      <c r="J404" s="8"/>
      <c r="K404" s="71"/>
      <c r="L404" s="14"/>
      <c r="N404" s="4"/>
    </row>
    <row r="405" spans="1:22" s="1" customFormat="1" ht="19.149999999999999" customHeight="1" x14ac:dyDescent="0.2">
      <c r="A405" s="16"/>
      <c r="B405" s="8"/>
      <c r="C405" s="8"/>
      <c r="D405" s="8"/>
      <c r="E405" s="8"/>
      <c r="F405" s="578"/>
      <c r="G405" s="8"/>
      <c r="H405" s="8"/>
      <c r="I405" s="46"/>
      <c r="J405" s="8"/>
      <c r="K405" s="72"/>
      <c r="L405" s="4"/>
      <c r="N405" s="4"/>
    </row>
    <row r="406" spans="1:22" ht="19.149999999999999" customHeight="1" x14ac:dyDescent="0.2">
      <c r="A406" s="1"/>
      <c r="B406" s="59"/>
      <c r="C406" s="4"/>
      <c r="D406" s="4"/>
      <c r="E406" s="4"/>
      <c r="F406" s="578"/>
      <c r="G406" s="4"/>
      <c r="H406" s="8"/>
      <c r="I406" s="75"/>
      <c r="J406" s="8"/>
      <c r="K406" s="7"/>
      <c r="L406" s="4"/>
      <c r="N406" s="4"/>
      <c r="O406" s="1"/>
      <c r="P406" s="1"/>
      <c r="Q406" s="1"/>
      <c r="R406" s="1"/>
      <c r="S406" s="1"/>
      <c r="T406" s="1"/>
      <c r="U406" s="1"/>
      <c r="V406" s="1"/>
    </row>
    <row r="407" spans="1:22" ht="11.25" customHeight="1" x14ac:dyDescent="0.2">
      <c r="A407" s="1"/>
      <c r="B407" s="59"/>
      <c r="C407" s="4"/>
      <c r="D407" s="4"/>
      <c r="E407" s="4"/>
      <c r="F407" s="578"/>
      <c r="G407" s="4"/>
      <c r="H407" s="8"/>
      <c r="I407" s="75"/>
      <c r="J407" s="8"/>
      <c r="K407" s="7"/>
      <c r="L407" s="4"/>
      <c r="N407" s="4"/>
      <c r="O407" s="1"/>
      <c r="P407" s="1"/>
      <c r="Q407" s="1"/>
      <c r="R407" s="1"/>
      <c r="S407" s="1"/>
      <c r="T407" s="1"/>
      <c r="U407" s="1"/>
      <c r="V407" s="1"/>
    </row>
    <row r="408" spans="1:22" ht="19.149999999999999" customHeight="1" x14ac:dyDescent="0.2">
      <c r="A408" s="1"/>
      <c r="B408" s="59"/>
      <c r="C408" s="4"/>
      <c r="D408" s="4"/>
      <c r="E408" s="4"/>
      <c r="F408" s="578"/>
      <c r="G408" s="4"/>
      <c r="H408" s="8"/>
      <c r="I408" s="75"/>
      <c r="J408" s="8"/>
      <c r="K408" s="7"/>
      <c r="L408" s="4"/>
      <c r="N408" s="4"/>
      <c r="Q408" s="1"/>
      <c r="R408" s="1"/>
      <c r="S408" s="1"/>
      <c r="T408" s="1"/>
      <c r="U408" s="1"/>
      <c r="V408" s="1"/>
    </row>
    <row r="409" spans="1:22" ht="15" customHeight="1" x14ac:dyDescent="0.2">
      <c r="A409" s="1"/>
      <c r="B409" s="59"/>
      <c r="C409" s="4"/>
      <c r="D409" s="4"/>
      <c r="E409" s="4"/>
      <c r="F409" s="578"/>
      <c r="G409" s="4"/>
      <c r="H409" s="8"/>
      <c r="I409" s="75"/>
      <c r="J409" s="8"/>
      <c r="K409" s="7"/>
      <c r="L409" s="4"/>
      <c r="N409" s="4"/>
      <c r="Q409" s="1"/>
      <c r="R409" s="1"/>
      <c r="S409" s="1"/>
      <c r="T409" s="1"/>
      <c r="U409" s="1"/>
      <c r="V409" s="1"/>
    </row>
    <row r="410" spans="1:22" s="1" customFormat="1" ht="15" customHeight="1" x14ac:dyDescent="0.2">
      <c r="B410" s="59"/>
      <c r="C410" s="4"/>
      <c r="D410" s="4"/>
      <c r="E410" s="4"/>
      <c r="F410" s="578"/>
      <c r="G410" s="4"/>
      <c r="H410" s="8"/>
      <c r="I410" s="75"/>
      <c r="J410" s="8"/>
      <c r="K410" s="7"/>
      <c r="L410" s="4"/>
      <c r="N410" s="4"/>
      <c r="O410" s="14"/>
      <c r="P410" s="14"/>
      <c r="Q410" s="14"/>
      <c r="R410" s="14"/>
      <c r="S410" s="14"/>
      <c r="T410" s="14"/>
      <c r="U410" s="14"/>
      <c r="V410" s="14"/>
    </row>
    <row r="411" spans="1:22" s="1" customFormat="1" ht="15" customHeight="1" x14ac:dyDescent="0.2">
      <c r="B411" s="59"/>
      <c r="C411" s="4"/>
      <c r="D411" s="4"/>
      <c r="E411" s="4"/>
      <c r="F411" s="578"/>
      <c r="G411" s="4"/>
      <c r="H411" s="8"/>
      <c r="I411" s="75"/>
      <c r="J411" s="8"/>
      <c r="K411" s="7"/>
      <c r="L411" s="4"/>
      <c r="N411" s="4"/>
      <c r="O411" s="14"/>
      <c r="P411" s="14"/>
      <c r="Q411" s="14"/>
      <c r="R411" s="14"/>
      <c r="S411" s="14"/>
      <c r="T411" s="14"/>
      <c r="U411" s="14"/>
      <c r="V411" s="14"/>
    </row>
    <row r="412" spans="1:22" s="1" customFormat="1" ht="15" customHeight="1" x14ac:dyDescent="0.2">
      <c r="B412" s="59"/>
      <c r="C412" s="4"/>
      <c r="D412" s="4"/>
      <c r="E412" s="4"/>
      <c r="F412" s="578"/>
      <c r="G412" s="4"/>
      <c r="H412" s="8"/>
      <c r="I412" s="75"/>
      <c r="J412" s="8"/>
      <c r="K412" s="7"/>
      <c r="L412" s="4"/>
      <c r="N412" s="4"/>
      <c r="Q412" s="14"/>
      <c r="R412" s="14"/>
      <c r="S412" s="14"/>
      <c r="T412" s="14"/>
      <c r="U412" s="14"/>
      <c r="V412" s="14"/>
    </row>
    <row r="413" spans="1:22" s="1" customFormat="1" ht="15" customHeight="1" x14ac:dyDescent="0.2">
      <c r="B413" s="4"/>
      <c r="C413" s="8"/>
      <c r="D413" s="8"/>
      <c r="E413" s="8"/>
      <c r="F413" s="56"/>
      <c r="G413" s="4"/>
      <c r="H413" s="8"/>
      <c r="I413" s="820"/>
      <c r="J413" s="820"/>
      <c r="K413" s="7"/>
      <c r="L413" s="4"/>
      <c r="N413" s="4"/>
      <c r="Q413" s="14"/>
      <c r="R413" s="14"/>
      <c r="S413" s="14"/>
      <c r="T413" s="14"/>
      <c r="U413" s="14"/>
      <c r="V413" s="14"/>
    </row>
    <row r="414" spans="1:22" s="1" customFormat="1" ht="15" customHeight="1" x14ac:dyDescent="0.2">
      <c r="B414" s="4"/>
      <c r="C414" s="4"/>
      <c r="D414" s="4"/>
      <c r="E414" s="4"/>
      <c r="F414" s="56"/>
      <c r="G414" s="4"/>
      <c r="H414" s="4"/>
      <c r="I414" s="820"/>
      <c r="J414" s="820"/>
      <c r="K414" s="7"/>
      <c r="L414" s="4"/>
      <c r="N414" s="4"/>
    </row>
    <row r="415" spans="1:22" s="1" customFormat="1" ht="15" customHeight="1" x14ac:dyDescent="0.2">
      <c r="B415" s="4"/>
      <c r="C415" s="4"/>
      <c r="D415" s="4"/>
      <c r="E415" s="4"/>
      <c r="F415" s="56"/>
      <c r="G415" s="4"/>
      <c r="H415" s="4"/>
      <c r="I415" s="46"/>
      <c r="J415" s="8"/>
      <c r="K415" s="7"/>
      <c r="L415" s="4"/>
      <c r="N415" s="4"/>
    </row>
    <row r="416" spans="1:22" s="1" customFormat="1" ht="15" customHeight="1" x14ac:dyDescent="0.2">
      <c r="A416" s="3"/>
      <c r="C416" s="14"/>
      <c r="D416" s="14"/>
      <c r="E416" s="14"/>
      <c r="F416" s="56"/>
      <c r="G416" s="14"/>
      <c r="H416" s="14"/>
      <c r="I416" s="20"/>
      <c r="J416" s="14"/>
      <c r="K416" s="15"/>
      <c r="L416" s="4"/>
      <c r="N416" s="4"/>
    </row>
    <row r="417" spans="1:22" s="1" customFormat="1" ht="15" customHeight="1" x14ac:dyDescent="0.2">
      <c r="A417" s="16"/>
      <c r="B417" s="14"/>
      <c r="C417" s="14"/>
      <c r="D417" s="14"/>
      <c r="E417" s="14"/>
      <c r="F417" s="56"/>
      <c r="G417" s="14"/>
      <c r="H417" s="14"/>
      <c r="I417" s="20"/>
      <c r="J417" s="14"/>
      <c r="K417" s="15"/>
      <c r="L417" s="14"/>
    </row>
    <row r="418" spans="1:22" s="1" customFormat="1" ht="15" customHeight="1" x14ac:dyDescent="0.2">
      <c r="A418" s="16"/>
      <c r="B418" s="820"/>
      <c r="C418" s="820"/>
      <c r="D418" s="8"/>
      <c r="E418" s="8"/>
      <c r="F418" s="578"/>
      <c r="G418" s="8"/>
      <c r="H418" s="8"/>
      <c r="I418" s="46"/>
      <c r="J418" s="8"/>
      <c r="K418" s="71"/>
      <c r="L418" s="14"/>
    </row>
    <row r="419" spans="1:22" s="1" customFormat="1" ht="15" customHeight="1" x14ac:dyDescent="0.2">
      <c r="A419" s="16"/>
      <c r="B419" s="8"/>
      <c r="C419" s="8"/>
      <c r="D419" s="8"/>
      <c r="E419" s="8"/>
      <c r="F419" s="578"/>
      <c r="G419" s="8"/>
      <c r="H419" s="8"/>
      <c r="I419" s="46"/>
      <c r="J419" s="8"/>
      <c r="K419" s="72"/>
      <c r="L419" s="4"/>
    </row>
    <row r="420" spans="1:22" s="1" customFormat="1" ht="15" customHeight="1" x14ac:dyDescent="0.2">
      <c r="B420" s="59"/>
      <c r="C420" s="4"/>
      <c r="D420" s="4"/>
      <c r="E420" s="4"/>
      <c r="F420" s="578"/>
      <c r="G420" s="4"/>
      <c r="H420" s="8"/>
      <c r="I420" s="75"/>
      <c r="J420" s="8"/>
      <c r="K420" s="7"/>
      <c r="L420" s="4"/>
    </row>
    <row r="421" spans="1:22" s="1" customFormat="1" ht="15" customHeight="1" x14ac:dyDescent="0.2">
      <c r="B421" s="59"/>
      <c r="C421" s="4"/>
      <c r="D421" s="4"/>
      <c r="E421" s="4"/>
      <c r="F421" s="578"/>
      <c r="G421" s="4"/>
      <c r="H421" s="8"/>
      <c r="I421" s="75"/>
      <c r="J421" s="8"/>
      <c r="K421" s="7"/>
      <c r="L421" s="4"/>
    </row>
    <row r="422" spans="1:22" s="1" customFormat="1" ht="15" customHeight="1" x14ac:dyDescent="0.2">
      <c r="B422" s="59"/>
      <c r="C422" s="4"/>
      <c r="D422" s="4"/>
      <c r="E422" s="4"/>
      <c r="F422" s="578"/>
      <c r="G422" s="4"/>
      <c r="H422" s="8"/>
      <c r="I422" s="75"/>
      <c r="J422" s="8"/>
      <c r="K422" s="7"/>
      <c r="L422" s="4"/>
      <c r="O422" s="14"/>
      <c r="P422" s="14"/>
    </row>
    <row r="423" spans="1:22" s="1" customFormat="1" ht="15" customHeight="1" x14ac:dyDescent="0.2">
      <c r="B423" s="59"/>
      <c r="C423" s="4"/>
      <c r="D423" s="4"/>
      <c r="E423" s="4"/>
      <c r="F423" s="578"/>
      <c r="G423" s="4"/>
      <c r="H423" s="8"/>
      <c r="I423" s="75"/>
      <c r="J423" s="8"/>
      <c r="K423" s="7"/>
      <c r="L423" s="4"/>
      <c r="O423" s="14"/>
      <c r="P423" s="14"/>
    </row>
    <row r="424" spans="1:22" s="1" customFormat="1" ht="15" customHeight="1" x14ac:dyDescent="0.2">
      <c r="B424" s="4"/>
      <c r="C424" s="8"/>
      <c r="D424" s="8"/>
      <c r="E424" s="8"/>
      <c r="F424" s="56"/>
      <c r="G424" s="4"/>
      <c r="H424" s="8"/>
      <c r="I424" s="820"/>
      <c r="J424" s="820"/>
      <c r="K424" s="7"/>
      <c r="L424" s="4"/>
      <c r="O424" s="14"/>
      <c r="P424" s="14"/>
      <c r="Q424" s="14"/>
      <c r="R424" s="14"/>
      <c r="S424" s="14"/>
      <c r="T424" s="14"/>
      <c r="U424" s="14"/>
      <c r="V424" s="14"/>
    </row>
    <row r="425" spans="1:22" s="1" customFormat="1" ht="15" customHeight="1" x14ac:dyDescent="0.2">
      <c r="B425" s="4"/>
      <c r="C425" s="4"/>
      <c r="D425" s="4"/>
      <c r="E425" s="4"/>
      <c r="F425" s="56"/>
      <c r="G425" s="4"/>
      <c r="H425" s="4"/>
      <c r="I425" s="820"/>
      <c r="J425" s="820"/>
      <c r="K425" s="7"/>
      <c r="L425" s="4"/>
      <c r="O425" s="14"/>
      <c r="P425" s="14"/>
      <c r="Q425" s="14"/>
      <c r="R425" s="14"/>
      <c r="S425" s="14"/>
      <c r="T425" s="14"/>
      <c r="U425" s="14"/>
      <c r="V425" s="14"/>
    </row>
    <row r="426" spans="1:22" s="1" customFormat="1" ht="15" customHeight="1" x14ac:dyDescent="0.2">
      <c r="B426" s="4"/>
      <c r="C426" s="4"/>
      <c r="D426" s="4"/>
      <c r="E426" s="4"/>
      <c r="F426" s="56"/>
      <c r="G426" s="4"/>
      <c r="H426" s="4"/>
      <c r="I426" s="46"/>
      <c r="J426" s="8"/>
      <c r="K426" s="7"/>
      <c r="L426" s="4"/>
      <c r="N426" s="4"/>
      <c r="Q426" s="14"/>
      <c r="R426" s="14"/>
      <c r="S426" s="14"/>
      <c r="T426" s="14"/>
      <c r="U426" s="14"/>
      <c r="V426" s="14"/>
    </row>
    <row r="427" spans="1:22" s="1" customFormat="1" ht="19.149999999999999" customHeight="1" x14ac:dyDescent="0.2">
      <c r="B427" s="4"/>
      <c r="C427" s="4"/>
      <c r="D427" s="4"/>
      <c r="E427" s="4"/>
      <c r="F427" s="56"/>
      <c r="G427" s="4"/>
      <c r="H427" s="4"/>
      <c r="I427" s="819"/>
      <c r="J427" s="819"/>
      <c r="K427" s="7"/>
      <c r="L427" s="4"/>
      <c r="N427" s="4"/>
      <c r="Q427" s="14"/>
      <c r="R427" s="14"/>
      <c r="S427" s="14"/>
      <c r="T427" s="14"/>
      <c r="U427" s="14"/>
      <c r="V427" s="14"/>
    </row>
    <row r="428" spans="1:22" ht="19.149999999999999" customHeight="1" x14ac:dyDescent="0.2">
      <c r="I428" s="819"/>
      <c r="J428" s="819"/>
      <c r="K428" s="7"/>
      <c r="L428" s="4"/>
      <c r="N428" s="4"/>
      <c r="O428" s="1"/>
      <c r="P428" s="1"/>
      <c r="Q428" s="1"/>
      <c r="R428" s="1"/>
      <c r="S428" s="1"/>
      <c r="T428" s="1"/>
      <c r="U428" s="1"/>
      <c r="V428" s="1"/>
    </row>
    <row r="429" spans="1:22" ht="11.25" customHeight="1" x14ac:dyDescent="0.2">
      <c r="L429" s="4"/>
      <c r="O429" s="1"/>
      <c r="P429" s="1"/>
      <c r="Q429" s="1"/>
      <c r="R429" s="1"/>
      <c r="S429" s="1"/>
      <c r="T429" s="1"/>
      <c r="U429" s="1"/>
      <c r="V429" s="1"/>
    </row>
    <row r="430" spans="1:22" ht="19.149999999999999" customHeight="1" x14ac:dyDescent="0.2">
      <c r="N430" s="1"/>
      <c r="O430" s="1"/>
      <c r="P430" s="1"/>
      <c r="Q430" s="1"/>
      <c r="R430" s="1"/>
      <c r="S430" s="1"/>
      <c r="T430" s="1"/>
      <c r="U430" s="1"/>
      <c r="V430" s="1"/>
    </row>
    <row r="431" spans="1:22" ht="15" customHeight="1" x14ac:dyDescent="0.2">
      <c r="N431" s="1"/>
      <c r="O431" s="1"/>
      <c r="P431" s="1"/>
      <c r="Q431" s="1"/>
      <c r="R431" s="1"/>
      <c r="S431" s="1"/>
      <c r="T431" s="1"/>
      <c r="U431" s="1"/>
      <c r="V431" s="1"/>
    </row>
    <row r="432" spans="1:22" s="1" customFormat="1" ht="15" customHeight="1" x14ac:dyDescent="0.2">
      <c r="A432" s="14"/>
      <c r="B432" s="14"/>
      <c r="C432" s="14"/>
      <c r="D432" s="14"/>
      <c r="E432" s="14"/>
      <c r="F432" s="56"/>
      <c r="G432" s="14"/>
      <c r="H432" s="14"/>
      <c r="I432" s="20"/>
      <c r="J432" s="14"/>
      <c r="K432" s="15"/>
      <c r="L432" s="14"/>
    </row>
    <row r="433" spans="1:22" s="1" customFormat="1" ht="15" customHeight="1" x14ac:dyDescent="0.2">
      <c r="A433" s="14"/>
      <c r="B433" s="14"/>
      <c r="C433" s="14"/>
      <c r="D433" s="14"/>
      <c r="E433" s="14"/>
      <c r="F433" s="56"/>
      <c r="G433" s="14"/>
      <c r="H433" s="14"/>
      <c r="I433" s="20"/>
      <c r="J433" s="14"/>
      <c r="K433" s="15"/>
      <c r="L433" s="14"/>
    </row>
    <row r="434" spans="1:22" s="1" customFormat="1" ht="15" customHeight="1" x14ac:dyDescent="0.2">
      <c r="A434" s="14"/>
      <c r="B434" s="14"/>
      <c r="C434" s="14"/>
      <c r="D434" s="14"/>
      <c r="E434" s="14"/>
      <c r="F434" s="56"/>
      <c r="G434" s="14"/>
      <c r="H434" s="14"/>
      <c r="I434" s="20"/>
      <c r="J434" s="14"/>
      <c r="K434" s="15"/>
      <c r="L434" s="14"/>
      <c r="O434" s="14"/>
      <c r="P434" s="14"/>
    </row>
    <row r="435" spans="1:22" s="1" customFormat="1" ht="15" customHeight="1" x14ac:dyDescent="0.2">
      <c r="A435" s="14"/>
      <c r="B435" s="14"/>
      <c r="C435" s="14"/>
      <c r="D435" s="14"/>
      <c r="E435" s="14"/>
      <c r="F435" s="56"/>
      <c r="G435" s="14"/>
      <c r="H435" s="14"/>
      <c r="I435" s="20"/>
      <c r="J435" s="14"/>
      <c r="K435" s="15"/>
      <c r="L435" s="14"/>
      <c r="O435" s="14"/>
      <c r="P435" s="14"/>
    </row>
    <row r="436" spans="1:22" s="1" customFormat="1" ht="15" customHeight="1" x14ac:dyDescent="0.2">
      <c r="A436" s="14"/>
      <c r="B436" s="14"/>
      <c r="C436" s="14"/>
      <c r="D436" s="14"/>
      <c r="E436" s="14"/>
      <c r="F436" s="56"/>
      <c r="G436" s="14"/>
      <c r="H436" s="14"/>
      <c r="I436" s="20"/>
      <c r="J436" s="14"/>
      <c r="K436" s="15"/>
      <c r="L436" s="14"/>
      <c r="O436" s="14"/>
      <c r="P436" s="14"/>
      <c r="Q436" s="14"/>
      <c r="R436" s="14"/>
      <c r="S436" s="14"/>
      <c r="T436" s="14"/>
      <c r="U436" s="14"/>
      <c r="V436" s="14"/>
    </row>
    <row r="437" spans="1:22" s="1" customFormat="1" ht="15" customHeight="1" x14ac:dyDescent="0.2">
      <c r="A437" s="14"/>
      <c r="B437" s="14"/>
      <c r="C437" s="14"/>
      <c r="D437" s="14"/>
      <c r="E437" s="14"/>
      <c r="F437" s="56"/>
      <c r="G437" s="14"/>
      <c r="H437" s="14"/>
      <c r="I437" s="20"/>
      <c r="J437" s="14"/>
      <c r="K437" s="15"/>
      <c r="L437" s="14"/>
      <c r="O437" s="14"/>
      <c r="P437" s="14"/>
      <c r="Q437" s="14"/>
      <c r="R437" s="14"/>
      <c r="S437" s="14"/>
      <c r="T437" s="14"/>
      <c r="U437" s="14"/>
      <c r="V437" s="14"/>
    </row>
    <row r="438" spans="1:22" s="1" customFormat="1" ht="15" customHeight="1" x14ac:dyDescent="0.2">
      <c r="A438" s="14"/>
      <c r="B438" s="14"/>
      <c r="C438" s="14"/>
      <c r="D438" s="14"/>
      <c r="E438" s="14"/>
      <c r="F438" s="56"/>
      <c r="G438" s="14"/>
      <c r="H438" s="14"/>
      <c r="I438" s="20"/>
      <c r="J438" s="14"/>
      <c r="K438" s="15"/>
      <c r="L438" s="14"/>
      <c r="O438" s="14"/>
      <c r="P438" s="14"/>
      <c r="Q438" s="14"/>
      <c r="R438" s="14"/>
      <c r="S438" s="14"/>
      <c r="T438" s="14"/>
      <c r="U438" s="14"/>
      <c r="V438" s="14"/>
    </row>
    <row r="439" spans="1:22" s="1" customFormat="1" ht="15" customHeight="1" x14ac:dyDescent="0.2">
      <c r="A439" s="14"/>
      <c r="B439" s="14"/>
      <c r="C439" s="14"/>
      <c r="D439" s="14"/>
      <c r="E439" s="14"/>
      <c r="F439" s="56"/>
      <c r="G439" s="14"/>
      <c r="H439" s="14"/>
      <c r="I439" s="20"/>
      <c r="J439" s="14"/>
      <c r="K439" s="15"/>
      <c r="L439" s="14"/>
      <c r="O439" s="14"/>
      <c r="P439" s="14"/>
      <c r="Q439" s="14"/>
      <c r="R439" s="14"/>
      <c r="S439" s="14"/>
      <c r="T439" s="14"/>
      <c r="U439" s="14"/>
      <c r="V439" s="14"/>
    </row>
    <row r="440" spans="1:22" s="1" customFormat="1" ht="15" customHeight="1" x14ac:dyDescent="0.2">
      <c r="A440" s="14"/>
      <c r="B440" s="14"/>
      <c r="C440" s="14"/>
      <c r="D440" s="14"/>
      <c r="E440" s="14"/>
      <c r="F440" s="56"/>
      <c r="G440" s="14"/>
      <c r="H440" s="14"/>
      <c r="I440" s="20"/>
      <c r="J440" s="14"/>
      <c r="K440" s="15"/>
      <c r="L440" s="14"/>
      <c r="N440" s="4"/>
      <c r="O440" s="14"/>
      <c r="P440" s="14"/>
      <c r="Q440" s="14"/>
      <c r="R440" s="14"/>
      <c r="S440" s="14"/>
      <c r="T440" s="14"/>
      <c r="U440" s="14"/>
      <c r="V440" s="14"/>
    </row>
    <row r="441" spans="1:22" s="1" customFormat="1" ht="19.149999999999999" customHeight="1" x14ac:dyDescent="0.2">
      <c r="A441" s="14"/>
      <c r="B441" s="14"/>
      <c r="C441" s="14"/>
      <c r="D441" s="14"/>
      <c r="E441" s="14"/>
      <c r="F441" s="56"/>
      <c r="G441" s="14"/>
      <c r="H441" s="14"/>
      <c r="I441" s="20"/>
      <c r="J441" s="14"/>
      <c r="K441" s="15"/>
      <c r="L441" s="14"/>
      <c r="N441" s="4"/>
      <c r="O441" s="14"/>
      <c r="P441" s="14"/>
      <c r="Q441" s="14"/>
      <c r="R441" s="14"/>
      <c r="S441" s="14"/>
      <c r="T441" s="14"/>
      <c r="U441" s="14"/>
      <c r="V441" s="14"/>
    </row>
    <row r="442" spans="1:22" ht="19.149999999999999" customHeight="1" x14ac:dyDescent="0.2">
      <c r="N442" s="4"/>
    </row>
    <row r="443" spans="1:22" ht="11.25" customHeight="1" x14ac:dyDescent="0.2"/>
    <row r="444" spans="1:22" ht="19.149999999999999" customHeight="1" x14ac:dyDescent="0.2">
      <c r="N444" s="1"/>
    </row>
    <row r="445" spans="1:22" ht="15" customHeight="1" x14ac:dyDescent="0.2">
      <c r="N445" s="1"/>
    </row>
    <row r="446" spans="1:22" s="1" customFormat="1" ht="15" customHeight="1" x14ac:dyDescent="0.2">
      <c r="A446" s="14"/>
      <c r="B446" s="14"/>
      <c r="C446" s="14"/>
      <c r="D446" s="14"/>
      <c r="E446" s="14"/>
      <c r="F446" s="56"/>
      <c r="G446" s="14"/>
      <c r="H446" s="14"/>
      <c r="I446" s="20"/>
      <c r="J446" s="14"/>
      <c r="K446" s="15"/>
      <c r="L446" s="14"/>
      <c r="O446" s="14"/>
      <c r="P446" s="14"/>
      <c r="Q446" s="14"/>
      <c r="R446" s="14"/>
      <c r="S446" s="14"/>
      <c r="T446" s="14"/>
      <c r="U446" s="14"/>
      <c r="V446" s="14"/>
    </row>
    <row r="447" spans="1:22" s="1" customFormat="1" ht="15" customHeight="1" x14ac:dyDescent="0.2">
      <c r="A447" s="14"/>
      <c r="B447" s="14"/>
      <c r="C447" s="14"/>
      <c r="D447" s="14"/>
      <c r="E447" s="14"/>
      <c r="F447" s="56"/>
      <c r="G447" s="14"/>
      <c r="H447" s="14"/>
      <c r="I447" s="20"/>
      <c r="J447" s="14"/>
      <c r="K447" s="15"/>
      <c r="L447" s="14"/>
      <c r="O447" s="14"/>
      <c r="P447" s="14"/>
      <c r="Q447" s="14"/>
      <c r="R447" s="14"/>
      <c r="S447" s="14"/>
      <c r="T447" s="14"/>
      <c r="U447" s="14"/>
      <c r="V447" s="14"/>
    </row>
    <row r="448" spans="1:22" s="1" customFormat="1" ht="15" customHeight="1" x14ac:dyDescent="0.2">
      <c r="A448" s="14"/>
      <c r="B448" s="14"/>
      <c r="C448" s="14"/>
      <c r="D448" s="14"/>
      <c r="E448" s="14"/>
      <c r="F448" s="56"/>
      <c r="G448" s="14"/>
      <c r="H448" s="14"/>
      <c r="I448" s="20"/>
      <c r="J448" s="14"/>
      <c r="K448" s="15"/>
      <c r="L448" s="14"/>
      <c r="O448" s="14"/>
      <c r="P448" s="14"/>
      <c r="Q448" s="14"/>
      <c r="R448" s="14"/>
      <c r="S448" s="14"/>
      <c r="T448" s="14"/>
      <c r="U448" s="14"/>
      <c r="V448" s="14"/>
    </row>
    <row r="449" spans="1:22" s="1" customFormat="1" ht="15" customHeight="1" x14ac:dyDescent="0.2">
      <c r="A449" s="14"/>
      <c r="B449" s="14"/>
      <c r="C449" s="14"/>
      <c r="D449" s="14"/>
      <c r="E449" s="14"/>
      <c r="F449" s="56"/>
      <c r="G449" s="14"/>
      <c r="H449" s="14"/>
      <c r="I449" s="20"/>
      <c r="J449" s="14"/>
      <c r="K449" s="15"/>
      <c r="L449" s="14"/>
      <c r="O449" s="14"/>
      <c r="P449" s="14"/>
      <c r="Q449" s="14"/>
      <c r="R449" s="14"/>
      <c r="S449" s="14"/>
      <c r="T449" s="14"/>
      <c r="U449" s="14"/>
      <c r="V449" s="14"/>
    </row>
    <row r="450" spans="1:22" s="1" customFormat="1" ht="15" customHeight="1" x14ac:dyDescent="0.2">
      <c r="A450" s="14"/>
      <c r="B450" s="14"/>
      <c r="C450" s="14"/>
      <c r="D450" s="14"/>
      <c r="E450" s="14"/>
      <c r="F450" s="56"/>
      <c r="G450" s="14"/>
      <c r="H450" s="14"/>
      <c r="I450" s="20"/>
      <c r="J450" s="14"/>
      <c r="K450" s="15"/>
      <c r="L450" s="14"/>
      <c r="O450" s="14"/>
      <c r="P450" s="14"/>
      <c r="Q450" s="14"/>
      <c r="R450" s="14"/>
      <c r="S450" s="14"/>
      <c r="T450" s="14"/>
      <c r="U450" s="14"/>
      <c r="V450" s="14"/>
    </row>
    <row r="451" spans="1:22" s="1" customFormat="1" ht="15" customHeight="1" x14ac:dyDescent="0.2">
      <c r="A451" s="14"/>
      <c r="B451" s="14"/>
      <c r="C451" s="14"/>
      <c r="D451" s="14"/>
      <c r="E451" s="14"/>
      <c r="F451" s="56"/>
      <c r="G451" s="14"/>
      <c r="H451" s="14"/>
      <c r="I451" s="20"/>
      <c r="J451" s="14"/>
      <c r="K451" s="15"/>
      <c r="L451" s="14"/>
      <c r="O451" s="14"/>
      <c r="P451" s="14"/>
      <c r="Q451" s="14"/>
      <c r="R451" s="14"/>
      <c r="S451" s="14"/>
      <c r="T451" s="14"/>
      <c r="U451" s="14"/>
      <c r="V451" s="14"/>
    </row>
    <row r="452" spans="1:22" s="1" customFormat="1" ht="19.149999999999999" customHeight="1" x14ac:dyDescent="0.2">
      <c r="A452" s="14"/>
      <c r="B452" s="14"/>
      <c r="C452" s="14"/>
      <c r="D452" s="14"/>
      <c r="E452" s="14"/>
      <c r="F452" s="56"/>
      <c r="G452" s="14"/>
      <c r="H452" s="14"/>
      <c r="I452" s="20"/>
      <c r="J452" s="14"/>
      <c r="K452" s="15"/>
      <c r="L452" s="14"/>
      <c r="N452" s="14"/>
      <c r="O452" s="14"/>
      <c r="P452" s="14"/>
      <c r="Q452" s="14"/>
      <c r="R452" s="14"/>
      <c r="S452" s="14"/>
      <c r="T452" s="14"/>
      <c r="U452" s="14"/>
      <c r="V452" s="14"/>
    </row>
    <row r="453" spans="1:22" s="1" customFormat="1" ht="19.149999999999999" customHeight="1" x14ac:dyDescent="0.2">
      <c r="A453" s="14"/>
      <c r="B453" s="14"/>
      <c r="C453" s="14"/>
      <c r="D453" s="14"/>
      <c r="E453" s="14"/>
      <c r="F453" s="56"/>
      <c r="G453" s="14"/>
      <c r="H453" s="14"/>
      <c r="I453" s="20"/>
      <c r="J453" s="14"/>
      <c r="K453" s="15"/>
      <c r="L453" s="14"/>
      <c r="N453" s="14"/>
      <c r="O453" s="14"/>
      <c r="P453" s="14"/>
      <c r="Q453" s="14"/>
      <c r="R453" s="14"/>
      <c r="S453" s="14"/>
      <c r="T453" s="14"/>
      <c r="U453" s="14"/>
      <c r="V453" s="14"/>
    </row>
    <row r="454" spans="1:22" ht="19.149999999999999" customHeight="1" x14ac:dyDescent="0.2"/>
    <row r="455" spans="1:22" ht="19.149999999999999" customHeight="1" x14ac:dyDescent="0.2"/>
    <row r="456" spans="1:22" ht="19.149999999999999" customHeight="1" x14ac:dyDescent="0.2"/>
    <row r="457" spans="1:22" ht="19.149999999999999" customHeight="1" x14ac:dyDescent="0.2"/>
    <row r="458" spans="1:22" ht="19.149999999999999" customHeight="1" x14ac:dyDescent="0.2"/>
    <row r="459" spans="1:22" ht="19.149999999999999" customHeight="1" x14ac:dyDescent="0.2"/>
    <row r="460" spans="1:22" ht="19.149999999999999" customHeight="1" x14ac:dyDescent="0.2"/>
    <row r="461" spans="1:22" ht="19.149999999999999" customHeight="1" x14ac:dyDescent="0.2"/>
    <row r="462" spans="1:22" ht="19.149999999999999" customHeight="1" x14ac:dyDescent="0.2"/>
    <row r="463" spans="1:22" ht="19.149999999999999" customHeight="1" x14ac:dyDescent="0.2"/>
    <row r="464" spans="1:22" ht="19.149999999999999" customHeight="1" x14ac:dyDescent="0.2"/>
    <row r="465" ht="19.149999999999999" customHeight="1" x14ac:dyDescent="0.2"/>
    <row r="466" ht="19.149999999999999" customHeight="1" x14ac:dyDescent="0.2"/>
    <row r="467" ht="19.149999999999999" customHeight="1" x14ac:dyDescent="0.2"/>
    <row r="468" ht="19.149999999999999" customHeight="1" x14ac:dyDescent="0.2"/>
    <row r="469" ht="19.149999999999999" customHeight="1" x14ac:dyDescent="0.2"/>
    <row r="470" ht="19.149999999999999" customHeight="1" x14ac:dyDescent="0.2"/>
    <row r="471" ht="19.149999999999999" customHeight="1" x14ac:dyDescent="0.2"/>
    <row r="472" ht="19.149999999999999" customHeight="1" x14ac:dyDescent="0.2"/>
    <row r="473" ht="19.149999999999999" customHeight="1" x14ac:dyDescent="0.2"/>
    <row r="474" ht="19.149999999999999" customHeight="1" x14ac:dyDescent="0.2"/>
    <row r="475" ht="19.149999999999999" customHeight="1" x14ac:dyDescent="0.2"/>
    <row r="476" ht="19.149999999999999" customHeight="1" x14ac:dyDescent="0.2"/>
    <row r="477" ht="19.149999999999999" customHeight="1" x14ac:dyDescent="0.2"/>
    <row r="478" ht="19.149999999999999" customHeight="1" x14ac:dyDescent="0.2"/>
    <row r="479" ht="19.149999999999999" customHeight="1" x14ac:dyDescent="0.2"/>
    <row r="480" ht="19.149999999999999" customHeight="1" x14ac:dyDescent="0.2"/>
    <row r="481" ht="19.149999999999999" customHeight="1" x14ac:dyDescent="0.2"/>
    <row r="482" ht="19.149999999999999" customHeight="1" x14ac:dyDescent="0.2"/>
    <row r="483" ht="19.149999999999999" customHeight="1" x14ac:dyDescent="0.2"/>
    <row r="484" ht="19.149999999999999" customHeight="1" x14ac:dyDescent="0.2"/>
    <row r="485" ht="19.149999999999999" customHeight="1" x14ac:dyDescent="0.2"/>
    <row r="486" ht="19.149999999999999" customHeight="1" x14ac:dyDescent="0.2"/>
    <row r="487" ht="19.149999999999999" customHeight="1" x14ac:dyDescent="0.2"/>
    <row r="488" ht="19.149999999999999" customHeight="1" x14ac:dyDescent="0.2"/>
    <row r="489" ht="19.149999999999999" customHeight="1" x14ac:dyDescent="0.2"/>
    <row r="490" ht="19.149999999999999" customHeight="1" x14ac:dyDescent="0.2"/>
    <row r="491" ht="19.149999999999999" customHeight="1" x14ac:dyDescent="0.2"/>
    <row r="492" ht="19.149999999999999" customHeight="1" x14ac:dyDescent="0.2"/>
    <row r="493" ht="19.149999999999999" customHeight="1" x14ac:dyDescent="0.2"/>
    <row r="494" ht="19.149999999999999" customHeight="1" x14ac:dyDescent="0.2"/>
    <row r="495" ht="19.149999999999999" customHeight="1" x14ac:dyDescent="0.2"/>
    <row r="496" ht="19.149999999999999" customHeight="1" x14ac:dyDescent="0.2"/>
    <row r="497" ht="19.149999999999999" customHeight="1" x14ac:dyDescent="0.2"/>
    <row r="498" ht="19.149999999999999" customHeight="1" x14ac:dyDescent="0.2"/>
    <row r="499" ht="19.149999999999999" customHeight="1" x14ac:dyDescent="0.2"/>
    <row r="500" ht="19.149999999999999" customHeight="1" x14ac:dyDescent="0.2"/>
    <row r="501" ht="19.149999999999999" customHeight="1" x14ac:dyDescent="0.2"/>
    <row r="502" ht="19.149999999999999" customHeight="1" x14ac:dyDescent="0.2"/>
    <row r="503" ht="19.149999999999999" customHeight="1" x14ac:dyDescent="0.2"/>
    <row r="504" ht="19.149999999999999" customHeight="1" x14ac:dyDescent="0.2"/>
    <row r="505" ht="19.149999999999999" customHeight="1" x14ac:dyDescent="0.2"/>
    <row r="506" ht="19.149999999999999" customHeight="1" x14ac:dyDescent="0.2"/>
    <row r="507" ht="19.149999999999999" customHeight="1" x14ac:dyDescent="0.2"/>
    <row r="508" ht="19.149999999999999" customHeight="1" x14ac:dyDescent="0.2"/>
    <row r="509" ht="19.149999999999999" customHeight="1" x14ac:dyDescent="0.2"/>
    <row r="510" ht="19.149999999999999" customHeight="1" x14ac:dyDescent="0.2"/>
    <row r="511" ht="19.149999999999999" customHeight="1" x14ac:dyDescent="0.2"/>
    <row r="512" ht="19.149999999999999" customHeight="1" x14ac:dyDescent="0.2"/>
    <row r="513" ht="19.149999999999999" customHeight="1" x14ac:dyDescent="0.2"/>
    <row r="514" ht="19.149999999999999" customHeight="1" x14ac:dyDescent="0.2"/>
    <row r="515" ht="19.149999999999999" customHeight="1" x14ac:dyDescent="0.2"/>
    <row r="516" ht="19.149999999999999" customHeight="1" x14ac:dyDescent="0.2"/>
    <row r="517" ht="19.149999999999999" customHeight="1" x14ac:dyDescent="0.2"/>
    <row r="518" ht="19.149999999999999" customHeight="1" x14ac:dyDescent="0.2"/>
    <row r="519" ht="19.149999999999999" customHeight="1" x14ac:dyDescent="0.2"/>
    <row r="520" ht="19.149999999999999" customHeight="1" x14ac:dyDescent="0.2"/>
    <row r="521" ht="19.149999999999999" customHeight="1" x14ac:dyDescent="0.2"/>
    <row r="522" ht="19.149999999999999" customHeight="1" x14ac:dyDescent="0.2"/>
    <row r="523" ht="19.149999999999999" customHeight="1" x14ac:dyDescent="0.2"/>
    <row r="524" ht="19.149999999999999" customHeight="1" x14ac:dyDescent="0.2"/>
    <row r="525" ht="19.149999999999999" customHeight="1" x14ac:dyDescent="0.2"/>
    <row r="526" ht="19.149999999999999" customHeight="1" x14ac:dyDescent="0.2"/>
    <row r="527" ht="19.149999999999999" customHeight="1" x14ac:dyDescent="0.2"/>
    <row r="528" ht="19.149999999999999" customHeight="1" x14ac:dyDescent="0.2"/>
    <row r="529" ht="19.149999999999999" customHeight="1" x14ac:dyDescent="0.2"/>
    <row r="530" ht="19.149999999999999" customHeight="1" x14ac:dyDescent="0.2"/>
    <row r="531" ht="19.149999999999999" customHeight="1" x14ac:dyDescent="0.2"/>
    <row r="532" ht="19.149999999999999" customHeight="1" x14ac:dyDescent="0.2"/>
    <row r="533" ht="19.149999999999999" customHeight="1" x14ac:dyDescent="0.2"/>
    <row r="534" ht="19.149999999999999" customHeight="1" x14ac:dyDescent="0.2"/>
    <row r="535" ht="19.149999999999999" customHeight="1" x14ac:dyDescent="0.2"/>
    <row r="536" ht="19.149999999999999" customHeight="1" x14ac:dyDescent="0.2"/>
    <row r="537" ht="19.149999999999999" customHeight="1" x14ac:dyDescent="0.2"/>
    <row r="538" ht="19.149999999999999" customHeight="1" x14ac:dyDescent="0.2"/>
    <row r="539" ht="19.149999999999999" customHeight="1" x14ac:dyDescent="0.2"/>
    <row r="540" ht="19.149999999999999" customHeight="1" x14ac:dyDescent="0.2"/>
    <row r="541" ht="19.149999999999999" customHeight="1" x14ac:dyDescent="0.2"/>
    <row r="542" ht="19.149999999999999" customHeight="1" x14ac:dyDescent="0.2"/>
    <row r="543" ht="19.149999999999999" customHeight="1" x14ac:dyDescent="0.2"/>
    <row r="544" ht="19.149999999999999" customHeight="1" x14ac:dyDescent="0.2"/>
    <row r="545" spans="6:11" ht="19.149999999999999" customHeight="1" x14ac:dyDescent="0.2"/>
    <row r="546" spans="6:11" ht="19.149999999999999" customHeight="1" x14ac:dyDescent="0.2"/>
    <row r="547" spans="6:11" ht="19.149999999999999" customHeight="1" x14ac:dyDescent="0.2"/>
    <row r="548" spans="6:11" ht="19.149999999999999" customHeight="1" x14ac:dyDescent="0.2"/>
    <row r="549" spans="6:11" ht="19.149999999999999" customHeight="1" x14ac:dyDescent="0.2"/>
    <row r="551" spans="6:11" ht="19.149999999999999" customHeight="1" x14ac:dyDescent="0.2">
      <c r="F551" s="14"/>
      <c r="I551" s="14"/>
      <c r="K551" s="14"/>
    </row>
    <row r="552" spans="6:11" ht="19.149999999999999" customHeight="1" x14ac:dyDescent="0.2">
      <c r="F552" s="14"/>
      <c r="I552" s="14"/>
      <c r="K552" s="14"/>
    </row>
    <row r="553" spans="6:11" ht="19.149999999999999" customHeight="1" x14ac:dyDescent="0.2">
      <c r="F553" s="14"/>
      <c r="I553" s="14"/>
      <c r="K553" s="14"/>
    </row>
  </sheetData>
  <mergeCells count="530">
    <mergeCell ref="B171:B176"/>
    <mergeCell ref="C171:C176"/>
    <mergeCell ref="D171:D173"/>
    <mergeCell ref="D174:D176"/>
    <mergeCell ref="B240:B241"/>
    <mergeCell ref="C240:C241"/>
    <mergeCell ref="E240:F240"/>
    <mergeCell ref="E241:F241"/>
    <mergeCell ref="B306:B307"/>
    <mergeCell ref="C306:C307"/>
    <mergeCell ref="D306:F306"/>
    <mergeCell ref="D307:F307"/>
    <mergeCell ref="D295:F295"/>
    <mergeCell ref="B296:B297"/>
    <mergeCell ref="C296:C297"/>
    <mergeCell ref="D296:F296"/>
    <mergeCell ref="D297:F297"/>
    <mergeCell ref="D286:F286"/>
    <mergeCell ref="D287:F287"/>
    <mergeCell ref="D288:F288"/>
    <mergeCell ref="D289:F289"/>
    <mergeCell ref="D290:F290"/>
    <mergeCell ref="B260:B261"/>
    <mergeCell ref="C260:C261"/>
    <mergeCell ref="B165:B170"/>
    <mergeCell ref="C165:C170"/>
    <mergeCell ref="D165:D167"/>
    <mergeCell ref="D168:D170"/>
    <mergeCell ref="B238:B239"/>
    <mergeCell ref="C238:C239"/>
    <mergeCell ref="E238:F238"/>
    <mergeCell ref="E239:F239"/>
    <mergeCell ref="B304:B305"/>
    <mergeCell ref="C304:C305"/>
    <mergeCell ref="D304:F304"/>
    <mergeCell ref="D305:F305"/>
    <mergeCell ref="B298:B299"/>
    <mergeCell ref="C298:C299"/>
    <mergeCell ref="D298:F298"/>
    <mergeCell ref="D299:F299"/>
    <mergeCell ref="B300:B301"/>
    <mergeCell ref="C300:C301"/>
    <mergeCell ref="D300:F300"/>
    <mergeCell ref="D301:F301"/>
    <mergeCell ref="D291:F291"/>
    <mergeCell ref="D292:F292"/>
    <mergeCell ref="D293:F293"/>
    <mergeCell ref="D294:F294"/>
    <mergeCell ref="I427:J427"/>
    <mergeCell ref="I428:J428"/>
    <mergeCell ref="B404:C404"/>
    <mergeCell ref="I413:J413"/>
    <mergeCell ref="I414:J414"/>
    <mergeCell ref="B418:C418"/>
    <mergeCell ref="I424:J424"/>
    <mergeCell ref="I425:J425"/>
    <mergeCell ref="T365:U365"/>
    <mergeCell ref="I367:J367"/>
    <mergeCell ref="I368:J368"/>
    <mergeCell ref="B382:C382"/>
    <mergeCell ref="I399:J399"/>
    <mergeCell ref="I400:J400"/>
    <mergeCell ref="T362:U362"/>
    <mergeCell ref="B363:F364"/>
    <mergeCell ref="B302:B303"/>
    <mergeCell ref="C302:C303"/>
    <mergeCell ref="D302:F302"/>
    <mergeCell ref="D303:F303"/>
    <mergeCell ref="B308:C308"/>
    <mergeCell ref="D308:F308"/>
    <mergeCell ref="B312:C312"/>
    <mergeCell ref="B321:C323"/>
    <mergeCell ref="D312:F312"/>
    <mergeCell ref="D313:F313"/>
    <mergeCell ref="D314:F314"/>
    <mergeCell ref="D321:F323"/>
    <mergeCell ref="D315:F315"/>
    <mergeCell ref="B315:B317"/>
    <mergeCell ref="C315:C317"/>
    <mergeCell ref="D316:F316"/>
    <mergeCell ref="D317:F317"/>
    <mergeCell ref="B324:C324"/>
    <mergeCell ref="D324:F324"/>
    <mergeCell ref="B355:C357"/>
    <mergeCell ref="D355:F357"/>
    <mergeCell ref="B358:C358"/>
    <mergeCell ref="I268:J268"/>
    <mergeCell ref="I269:J269"/>
    <mergeCell ref="D285:F285"/>
    <mergeCell ref="B264:B265"/>
    <mergeCell ref="C264:C265"/>
    <mergeCell ref="D264:F264"/>
    <mergeCell ref="D265:F265"/>
    <mergeCell ref="B266:B267"/>
    <mergeCell ref="C266:C267"/>
    <mergeCell ref="D266:F266"/>
    <mergeCell ref="D267:F267"/>
    <mergeCell ref="D279:F279"/>
    <mergeCell ref="D280:F280"/>
    <mergeCell ref="D281:F281"/>
    <mergeCell ref="D282:F282"/>
    <mergeCell ref="D283:F283"/>
    <mergeCell ref="D284:F284"/>
    <mergeCell ref="B272:K272"/>
    <mergeCell ref="B274:C274"/>
    <mergeCell ref="D274:F274"/>
    <mergeCell ref="D276:F276"/>
    <mergeCell ref="D277:F277"/>
    <mergeCell ref="D278:F278"/>
    <mergeCell ref="D260:F260"/>
    <mergeCell ref="D261:F261"/>
    <mergeCell ref="B262:B263"/>
    <mergeCell ref="C262:C263"/>
    <mergeCell ref="D262:F262"/>
    <mergeCell ref="D263:F263"/>
    <mergeCell ref="B258:B259"/>
    <mergeCell ref="C258:C259"/>
    <mergeCell ref="D258:F258"/>
    <mergeCell ref="Q258:R258"/>
    <mergeCell ref="T258:U258"/>
    <mergeCell ref="D259:F259"/>
    <mergeCell ref="T259:U259"/>
    <mergeCell ref="B256:B257"/>
    <mergeCell ref="C256:C257"/>
    <mergeCell ref="D256:F256"/>
    <mergeCell ref="Q256:R256"/>
    <mergeCell ref="T256:U256"/>
    <mergeCell ref="D257:F257"/>
    <mergeCell ref="T257:U257"/>
    <mergeCell ref="D253:F253"/>
    <mergeCell ref="Q253:R253"/>
    <mergeCell ref="T253:U253"/>
    <mergeCell ref="B254:B255"/>
    <mergeCell ref="C254:C255"/>
    <mergeCell ref="D254:F254"/>
    <mergeCell ref="Q254:R254"/>
    <mergeCell ref="T254:U254"/>
    <mergeCell ref="D255:F255"/>
    <mergeCell ref="T255:U255"/>
    <mergeCell ref="D251:F251"/>
    <mergeCell ref="Q251:R251"/>
    <mergeCell ref="T251:U251"/>
    <mergeCell ref="D252:F252"/>
    <mergeCell ref="Q252:R252"/>
    <mergeCell ref="T252:U252"/>
    <mergeCell ref="D249:F249"/>
    <mergeCell ref="Q249:R249"/>
    <mergeCell ref="T249:U249"/>
    <mergeCell ref="D250:F250"/>
    <mergeCell ref="Q250:R250"/>
    <mergeCell ref="T250:U250"/>
    <mergeCell ref="Q246:R246"/>
    <mergeCell ref="T246:U246"/>
    <mergeCell ref="D247:F247"/>
    <mergeCell ref="Q247:R247"/>
    <mergeCell ref="T247:U247"/>
    <mergeCell ref="D248:F248"/>
    <mergeCell ref="Q248:R248"/>
    <mergeCell ref="T248:U248"/>
    <mergeCell ref="B236:B237"/>
    <mergeCell ref="C236:C237"/>
    <mergeCell ref="E236:F236"/>
    <mergeCell ref="E237:F237"/>
    <mergeCell ref="I242:J242"/>
    <mergeCell ref="I243:J243"/>
    <mergeCell ref="B232:B233"/>
    <mergeCell ref="C232:C233"/>
    <mergeCell ref="E232:F232"/>
    <mergeCell ref="E233:F233"/>
    <mergeCell ref="B234:B235"/>
    <mergeCell ref="C234:C235"/>
    <mergeCell ref="E234:F234"/>
    <mergeCell ref="E235:F235"/>
    <mergeCell ref="B228:B229"/>
    <mergeCell ref="C228:C229"/>
    <mergeCell ref="E228:F228"/>
    <mergeCell ref="E229:F229"/>
    <mergeCell ref="B230:B231"/>
    <mergeCell ref="C230:C231"/>
    <mergeCell ref="E230:F230"/>
    <mergeCell ref="E231:F231"/>
    <mergeCell ref="B224:B225"/>
    <mergeCell ref="C224:C225"/>
    <mergeCell ref="E224:F224"/>
    <mergeCell ref="E225:F225"/>
    <mergeCell ref="B226:B227"/>
    <mergeCell ref="C226:C227"/>
    <mergeCell ref="E226:F226"/>
    <mergeCell ref="E227:F227"/>
    <mergeCell ref="E220:F220"/>
    <mergeCell ref="T220:U220"/>
    <mergeCell ref="E221:F221"/>
    <mergeCell ref="T221:U221"/>
    <mergeCell ref="B222:B223"/>
    <mergeCell ref="C222:C223"/>
    <mergeCell ref="E222:F222"/>
    <mergeCell ref="E223:F223"/>
    <mergeCell ref="B217:B219"/>
    <mergeCell ref="C217:C219"/>
    <mergeCell ref="D217:D219"/>
    <mergeCell ref="E217:F217"/>
    <mergeCell ref="Q217:R217"/>
    <mergeCell ref="T217:U217"/>
    <mergeCell ref="E218:F218"/>
    <mergeCell ref="T218:U218"/>
    <mergeCell ref="E219:F219"/>
    <mergeCell ref="T219:U219"/>
    <mergeCell ref="B214:B216"/>
    <mergeCell ref="C214:C216"/>
    <mergeCell ref="D214:D216"/>
    <mergeCell ref="E214:F214"/>
    <mergeCell ref="Q214:R214"/>
    <mergeCell ref="T214:U214"/>
    <mergeCell ref="E215:F215"/>
    <mergeCell ref="T215:U215"/>
    <mergeCell ref="E216:F216"/>
    <mergeCell ref="T216:U216"/>
    <mergeCell ref="B211:B213"/>
    <mergeCell ref="C211:C213"/>
    <mergeCell ref="D211:D213"/>
    <mergeCell ref="E211:F211"/>
    <mergeCell ref="Q211:R211"/>
    <mergeCell ref="T211:U211"/>
    <mergeCell ref="E212:F212"/>
    <mergeCell ref="T212:U212"/>
    <mergeCell ref="E213:F213"/>
    <mergeCell ref="T213:U213"/>
    <mergeCell ref="B208:B210"/>
    <mergeCell ref="C208:C210"/>
    <mergeCell ref="D208:D210"/>
    <mergeCell ref="E208:F208"/>
    <mergeCell ref="Q208:R208"/>
    <mergeCell ref="T208:U208"/>
    <mergeCell ref="E209:F209"/>
    <mergeCell ref="T209:U209"/>
    <mergeCell ref="E210:F210"/>
    <mergeCell ref="T210:U210"/>
    <mergeCell ref="B205:B207"/>
    <mergeCell ref="C205:C207"/>
    <mergeCell ref="D205:D207"/>
    <mergeCell ref="E205:F205"/>
    <mergeCell ref="Q205:R205"/>
    <mergeCell ref="T205:U205"/>
    <mergeCell ref="E206:F206"/>
    <mergeCell ref="T206:U206"/>
    <mergeCell ref="E207:F207"/>
    <mergeCell ref="T207:U207"/>
    <mergeCell ref="B202:B204"/>
    <mergeCell ref="C202:C204"/>
    <mergeCell ref="D202:D204"/>
    <mergeCell ref="E202:F202"/>
    <mergeCell ref="Q202:R202"/>
    <mergeCell ref="T202:U202"/>
    <mergeCell ref="E203:F203"/>
    <mergeCell ref="T203:U203"/>
    <mergeCell ref="E204:F204"/>
    <mergeCell ref="T204:U204"/>
    <mergeCell ref="B199:B201"/>
    <mergeCell ref="C199:C201"/>
    <mergeCell ref="D199:D201"/>
    <mergeCell ref="E199:F199"/>
    <mergeCell ref="Q199:R199"/>
    <mergeCell ref="T199:U199"/>
    <mergeCell ref="E200:F200"/>
    <mergeCell ref="T200:U200"/>
    <mergeCell ref="E201:F201"/>
    <mergeCell ref="T201:U201"/>
    <mergeCell ref="B196:B198"/>
    <mergeCell ref="C196:C198"/>
    <mergeCell ref="D196:D198"/>
    <mergeCell ref="E196:F196"/>
    <mergeCell ref="Q196:R196"/>
    <mergeCell ref="T196:U196"/>
    <mergeCell ref="E197:F197"/>
    <mergeCell ref="T197:U197"/>
    <mergeCell ref="E198:F198"/>
    <mergeCell ref="T198:U198"/>
    <mergeCell ref="B193:B195"/>
    <mergeCell ref="C193:C195"/>
    <mergeCell ref="D193:D195"/>
    <mergeCell ref="E193:F193"/>
    <mergeCell ref="Q193:R193"/>
    <mergeCell ref="T193:U193"/>
    <mergeCell ref="E194:F194"/>
    <mergeCell ref="T194:U194"/>
    <mergeCell ref="E195:F195"/>
    <mergeCell ref="T195:U195"/>
    <mergeCell ref="B190:B192"/>
    <mergeCell ref="C190:C192"/>
    <mergeCell ref="D190:D192"/>
    <mergeCell ref="E190:F190"/>
    <mergeCell ref="Q190:R190"/>
    <mergeCell ref="T190:U190"/>
    <mergeCell ref="E191:F191"/>
    <mergeCell ref="T191:U191"/>
    <mergeCell ref="E192:F192"/>
    <mergeCell ref="T192:U192"/>
    <mergeCell ref="T184:U184"/>
    <mergeCell ref="T185:U185"/>
    <mergeCell ref="Q187:R187"/>
    <mergeCell ref="T187:U187"/>
    <mergeCell ref="B188:C188"/>
    <mergeCell ref="D188:F188"/>
    <mergeCell ref="T188:U188"/>
    <mergeCell ref="I177:J177"/>
    <mergeCell ref="I178:J178"/>
    <mergeCell ref="Q178:R178"/>
    <mergeCell ref="T178:U178"/>
    <mergeCell ref="T180:U180"/>
    <mergeCell ref="B182:F183"/>
    <mergeCell ref="B159:B164"/>
    <mergeCell ref="C159:C164"/>
    <mergeCell ref="D162:D164"/>
    <mergeCell ref="B149:B158"/>
    <mergeCell ref="C149:C158"/>
    <mergeCell ref="D149:D153"/>
    <mergeCell ref="E149:E151"/>
    <mergeCell ref="E152:E153"/>
    <mergeCell ref="D154:D158"/>
    <mergeCell ref="E154:E156"/>
    <mergeCell ref="E157:E158"/>
    <mergeCell ref="B119:B128"/>
    <mergeCell ref="C119:C128"/>
    <mergeCell ref="D119:D123"/>
    <mergeCell ref="E119:E121"/>
    <mergeCell ref="E122:E123"/>
    <mergeCell ref="D124:D128"/>
    <mergeCell ref="B139:B148"/>
    <mergeCell ref="C139:C148"/>
    <mergeCell ref="D139:D143"/>
    <mergeCell ref="E139:E141"/>
    <mergeCell ref="E142:E143"/>
    <mergeCell ref="D144:D148"/>
    <mergeCell ref="E144:E146"/>
    <mergeCell ref="E147:E148"/>
    <mergeCell ref="E124:E126"/>
    <mergeCell ref="E127:E128"/>
    <mergeCell ref="B129:B138"/>
    <mergeCell ref="C129:C138"/>
    <mergeCell ref="D129:D133"/>
    <mergeCell ref="E129:E131"/>
    <mergeCell ref="E132:E133"/>
    <mergeCell ref="D134:D138"/>
    <mergeCell ref="E134:E136"/>
    <mergeCell ref="E137:E138"/>
    <mergeCell ref="T99:U99"/>
    <mergeCell ref="E102:E103"/>
    <mergeCell ref="D104:D108"/>
    <mergeCell ref="E104:E106"/>
    <mergeCell ref="E107:E108"/>
    <mergeCell ref="B109:B118"/>
    <mergeCell ref="C109:C118"/>
    <mergeCell ref="D109:D113"/>
    <mergeCell ref="E109:E111"/>
    <mergeCell ref="T109:U109"/>
    <mergeCell ref="E112:E113"/>
    <mergeCell ref="D114:D118"/>
    <mergeCell ref="E114:E116"/>
    <mergeCell ref="E117:E118"/>
    <mergeCell ref="E97:E98"/>
    <mergeCell ref="B99:B108"/>
    <mergeCell ref="C99:C108"/>
    <mergeCell ref="D99:D103"/>
    <mergeCell ref="E99:E101"/>
    <mergeCell ref="B86:B88"/>
    <mergeCell ref="C86:C88"/>
    <mergeCell ref="D86:D88"/>
    <mergeCell ref="E86:E88"/>
    <mergeCell ref="B76:B82"/>
    <mergeCell ref="C76:C82"/>
    <mergeCell ref="D76:D82"/>
    <mergeCell ref="E76:E77"/>
    <mergeCell ref="Q76:R76"/>
    <mergeCell ref="T86:U86"/>
    <mergeCell ref="B89:B98"/>
    <mergeCell ref="C89:C98"/>
    <mergeCell ref="D89:D93"/>
    <mergeCell ref="E89:E91"/>
    <mergeCell ref="T89:U89"/>
    <mergeCell ref="T76:U76"/>
    <mergeCell ref="E78:E79"/>
    <mergeCell ref="T78:U78"/>
    <mergeCell ref="E80:E82"/>
    <mergeCell ref="T80:U80"/>
    <mergeCell ref="B83:B85"/>
    <mergeCell ref="C83:C85"/>
    <mergeCell ref="D83:D85"/>
    <mergeCell ref="E83:E85"/>
    <mergeCell ref="T83:U83"/>
    <mergeCell ref="E92:E93"/>
    <mergeCell ref="D94:D98"/>
    <mergeCell ref="E94:E96"/>
    <mergeCell ref="B69:B75"/>
    <mergeCell ref="C69:C75"/>
    <mergeCell ref="D69:D75"/>
    <mergeCell ref="E69:E70"/>
    <mergeCell ref="Q69:R69"/>
    <mergeCell ref="T69:U69"/>
    <mergeCell ref="E71:E72"/>
    <mergeCell ref="T71:U71"/>
    <mergeCell ref="E73:E75"/>
    <mergeCell ref="T73:U73"/>
    <mergeCell ref="B62:B68"/>
    <mergeCell ref="C62:C68"/>
    <mergeCell ref="D62:D68"/>
    <mergeCell ref="E62:E63"/>
    <mergeCell ref="Q62:R62"/>
    <mergeCell ref="T62:U62"/>
    <mergeCell ref="E64:E65"/>
    <mergeCell ref="T64:U64"/>
    <mergeCell ref="E66:E68"/>
    <mergeCell ref="T66:U66"/>
    <mergeCell ref="B53:B59"/>
    <mergeCell ref="C53:C59"/>
    <mergeCell ref="D53:D59"/>
    <mergeCell ref="E53:E54"/>
    <mergeCell ref="Q53:R53"/>
    <mergeCell ref="T53:U53"/>
    <mergeCell ref="E55:E56"/>
    <mergeCell ref="T55:U55"/>
    <mergeCell ref="E57:E59"/>
    <mergeCell ref="T57:U57"/>
    <mergeCell ref="B47:B52"/>
    <mergeCell ref="C47:C52"/>
    <mergeCell ref="D47:D52"/>
    <mergeCell ref="E47:E48"/>
    <mergeCell ref="Q47:R47"/>
    <mergeCell ref="T47:U47"/>
    <mergeCell ref="E49:E50"/>
    <mergeCell ref="T49:U49"/>
    <mergeCell ref="E51:E52"/>
    <mergeCell ref="T51:U51"/>
    <mergeCell ref="B41:B46"/>
    <mergeCell ref="C41:C46"/>
    <mergeCell ref="D41:D46"/>
    <mergeCell ref="E41:E42"/>
    <mergeCell ref="Q41:R41"/>
    <mergeCell ref="T41:U41"/>
    <mergeCell ref="E43:E44"/>
    <mergeCell ref="T43:U43"/>
    <mergeCell ref="E45:E46"/>
    <mergeCell ref="T45:U45"/>
    <mergeCell ref="B35:B40"/>
    <mergeCell ref="C35:C40"/>
    <mergeCell ref="D35:D40"/>
    <mergeCell ref="E35:E36"/>
    <mergeCell ref="Q35:R35"/>
    <mergeCell ref="T35:U35"/>
    <mergeCell ref="E37:E38"/>
    <mergeCell ref="T37:U37"/>
    <mergeCell ref="E39:E40"/>
    <mergeCell ref="T39:U39"/>
    <mergeCell ref="D23:D28"/>
    <mergeCell ref="E23:E24"/>
    <mergeCell ref="Q23:R23"/>
    <mergeCell ref="T23:U23"/>
    <mergeCell ref="E25:E26"/>
    <mergeCell ref="T25:U25"/>
    <mergeCell ref="E27:E28"/>
    <mergeCell ref="T27:U27"/>
    <mergeCell ref="B29:B34"/>
    <mergeCell ref="C29:C34"/>
    <mergeCell ref="D29:D34"/>
    <mergeCell ref="E29:E30"/>
    <mergeCell ref="Q29:R29"/>
    <mergeCell ref="T29:U29"/>
    <mergeCell ref="E31:E32"/>
    <mergeCell ref="T31:U31"/>
    <mergeCell ref="E33:E34"/>
    <mergeCell ref="T33:U33"/>
    <mergeCell ref="A1:B1"/>
    <mergeCell ref="C1:F1"/>
    <mergeCell ref="J1:L1"/>
    <mergeCell ref="Q3:R3"/>
    <mergeCell ref="T3:U3"/>
    <mergeCell ref="B5:F6"/>
    <mergeCell ref="D159:D161"/>
    <mergeCell ref="B8:F9"/>
    <mergeCell ref="T10:U10"/>
    <mergeCell ref="B15:C15"/>
    <mergeCell ref="D15:F15"/>
    <mergeCell ref="T15:U15"/>
    <mergeCell ref="B17:B22"/>
    <mergeCell ref="C17:C22"/>
    <mergeCell ref="D17:D22"/>
    <mergeCell ref="E17:E18"/>
    <mergeCell ref="Q17:R17"/>
    <mergeCell ref="T17:U17"/>
    <mergeCell ref="E19:E20"/>
    <mergeCell ref="T19:U19"/>
    <mergeCell ref="E21:E22"/>
    <mergeCell ref="T21:U21"/>
    <mergeCell ref="B23:B28"/>
    <mergeCell ref="C23:C28"/>
    <mergeCell ref="D358:F358"/>
    <mergeCell ref="B342:C342"/>
    <mergeCell ref="D342:F342"/>
    <mergeCell ref="B346:C346"/>
    <mergeCell ref="D346:F346"/>
    <mergeCell ref="D347:F347"/>
    <mergeCell ref="D348:F348"/>
    <mergeCell ref="B349:B351"/>
    <mergeCell ref="C349:C351"/>
    <mergeCell ref="D349:F349"/>
    <mergeCell ref="D350:F350"/>
    <mergeCell ref="D351:F351"/>
    <mergeCell ref="B318:B320"/>
    <mergeCell ref="C318:C320"/>
    <mergeCell ref="D318:F318"/>
    <mergeCell ref="D319:F319"/>
    <mergeCell ref="D320:F320"/>
    <mergeCell ref="D332:F332"/>
    <mergeCell ref="D341:F341"/>
    <mergeCell ref="B352:B354"/>
    <mergeCell ref="C352:C354"/>
    <mergeCell ref="D352:F352"/>
    <mergeCell ref="D353:F353"/>
    <mergeCell ref="D354:F354"/>
    <mergeCell ref="B337:C337"/>
    <mergeCell ref="D337:F337"/>
    <mergeCell ref="D338:F338"/>
    <mergeCell ref="D339:F339"/>
    <mergeCell ref="D340:F340"/>
    <mergeCell ref="B328:C328"/>
    <mergeCell ref="D328:F328"/>
    <mergeCell ref="D329:F329"/>
    <mergeCell ref="D330:F330"/>
    <mergeCell ref="D331:F331"/>
    <mergeCell ref="B333:C333"/>
    <mergeCell ref="D333:F333"/>
  </mergeCells>
  <phoneticPr fontId="2"/>
  <pageMargins left="0.78740157480314965" right="0.78740157480314965" top="0.78740157480314965" bottom="0.39370078740157483" header="0.51181102362204722" footer="0.51181102362204722"/>
  <pageSetup paperSize="9" scale="8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4"/>
  <sheetViews>
    <sheetView view="pageBreakPreview" zoomScale="115" zoomScaleNormal="100" zoomScaleSheetLayoutView="115" workbookViewId="0">
      <selection activeCell="E20" sqref="E20:G20"/>
    </sheetView>
  </sheetViews>
  <sheetFormatPr defaultRowHeight="13" x14ac:dyDescent="0.2"/>
  <cols>
    <col min="1" max="3" width="8.90625" style="61"/>
    <col min="4" max="4" width="28.453125" style="61" customWidth="1"/>
    <col min="5" max="5" width="7.453125" style="61" customWidth="1"/>
    <col min="6" max="6" width="9.453125" style="61" customWidth="1"/>
    <col min="7" max="7" width="7.453125" style="61" customWidth="1"/>
    <col min="8" max="259" width="8.90625" style="61"/>
    <col min="260" max="260" width="28.453125" style="61" customWidth="1"/>
    <col min="261" max="261" width="7.453125" style="61" customWidth="1"/>
    <col min="262" max="262" width="9.453125" style="61" customWidth="1"/>
    <col min="263" max="263" width="7.453125" style="61" customWidth="1"/>
    <col min="264" max="515" width="8.90625" style="61"/>
    <col min="516" max="516" width="28.453125" style="61" customWidth="1"/>
    <col min="517" max="517" width="7.453125" style="61" customWidth="1"/>
    <col min="518" max="518" width="9.453125" style="61" customWidth="1"/>
    <col min="519" max="519" width="7.453125" style="61" customWidth="1"/>
    <col min="520" max="771" width="8.90625" style="61"/>
    <col min="772" max="772" width="28.453125" style="61" customWidth="1"/>
    <col min="773" max="773" width="7.453125" style="61" customWidth="1"/>
    <col min="774" max="774" width="9.453125" style="61" customWidth="1"/>
    <col min="775" max="775" width="7.453125" style="61" customWidth="1"/>
    <col min="776" max="1027" width="8.90625" style="61"/>
    <col min="1028" max="1028" width="28.453125" style="61" customWidth="1"/>
    <col min="1029" max="1029" width="7.453125" style="61" customWidth="1"/>
    <col min="1030" max="1030" width="9.453125" style="61" customWidth="1"/>
    <col min="1031" max="1031" width="7.453125" style="61" customWidth="1"/>
    <col min="1032" max="1283" width="8.90625" style="61"/>
    <col min="1284" max="1284" width="28.453125" style="61" customWidth="1"/>
    <col min="1285" max="1285" width="7.453125" style="61" customWidth="1"/>
    <col min="1286" max="1286" width="9.453125" style="61" customWidth="1"/>
    <col min="1287" max="1287" width="7.453125" style="61" customWidth="1"/>
    <col min="1288" max="1539" width="8.90625" style="61"/>
    <col min="1540" max="1540" width="28.453125" style="61" customWidth="1"/>
    <col min="1541" max="1541" width="7.453125" style="61" customWidth="1"/>
    <col min="1542" max="1542" width="9.453125" style="61" customWidth="1"/>
    <col min="1543" max="1543" width="7.453125" style="61" customWidth="1"/>
    <col min="1544" max="1795" width="8.90625" style="61"/>
    <col min="1796" max="1796" width="28.453125" style="61" customWidth="1"/>
    <col min="1797" max="1797" width="7.453125" style="61" customWidth="1"/>
    <col min="1798" max="1798" width="9.453125" style="61" customWidth="1"/>
    <col min="1799" max="1799" width="7.453125" style="61" customWidth="1"/>
    <col min="1800" max="2051" width="8.90625" style="61"/>
    <col min="2052" max="2052" width="28.453125" style="61" customWidth="1"/>
    <col min="2053" max="2053" width="7.453125" style="61" customWidth="1"/>
    <col min="2054" max="2054" width="9.453125" style="61" customWidth="1"/>
    <col min="2055" max="2055" width="7.453125" style="61" customWidth="1"/>
    <col min="2056" max="2307" width="8.90625" style="61"/>
    <col min="2308" max="2308" width="28.453125" style="61" customWidth="1"/>
    <col min="2309" max="2309" width="7.453125" style="61" customWidth="1"/>
    <col min="2310" max="2310" width="9.453125" style="61" customWidth="1"/>
    <col min="2311" max="2311" width="7.453125" style="61" customWidth="1"/>
    <col min="2312" max="2563" width="8.90625" style="61"/>
    <col min="2564" max="2564" width="28.453125" style="61" customWidth="1"/>
    <col min="2565" max="2565" width="7.453125" style="61" customWidth="1"/>
    <col min="2566" max="2566" width="9.453125" style="61" customWidth="1"/>
    <col min="2567" max="2567" width="7.453125" style="61" customWidth="1"/>
    <col min="2568" max="2819" width="8.90625" style="61"/>
    <col min="2820" max="2820" width="28.453125" style="61" customWidth="1"/>
    <col min="2821" max="2821" width="7.453125" style="61" customWidth="1"/>
    <col min="2822" max="2822" width="9.453125" style="61" customWidth="1"/>
    <col min="2823" max="2823" width="7.453125" style="61" customWidth="1"/>
    <col min="2824" max="3075" width="8.90625" style="61"/>
    <col min="3076" max="3076" width="28.453125" style="61" customWidth="1"/>
    <col min="3077" max="3077" width="7.453125" style="61" customWidth="1"/>
    <col min="3078" max="3078" width="9.453125" style="61" customWidth="1"/>
    <col min="3079" max="3079" width="7.453125" style="61" customWidth="1"/>
    <col min="3080" max="3331" width="8.90625" style="61"/>
    <col min="3332" max="3332" width="28.453125" style="61" customWidth="1"/>
    <col min="3333" max="3333" width="7.453125" style="61" customWidth="1"/>
    <col min="3334" max="3334" width="9.453125" style="61" customWidth="1"/>
    <col min="3335" max="3335" width="7.453125" style="61" customWidth="1"/>
    <col min="3336" max="3587" width="8.90625" style="61"/>
    <col min="3588" max="3588" width="28.453125" style="61" customWidth="1"/>
    <col min="3589" max="3589" width="7.453125" style="61" customWidth="1"/>
    <col min="3590" max="3590" width="9.453125" style="61" customWidth="1"/>
    <col min="3591" max="3591" width="7.453125" style="61" customWidth="1"/>
    <col min="3592" max="3843" width="8.90625" style="61"/>
    <col min="3844" max="3844" width="28.453125" style="61" customWidth="1"/>
    <col min="3845" max="3845" width="7.453125" style="61" customWidth="1"/>
    <col min="3846" max="3846" width="9.453125" style="61" customWidth="1"/>
    <col min="3847" max="3847" width="7.453125" style="61" customWidth="1"/>
    <col min="3848" max="4099" width="8.90625" style="61"/>
    <col min="4100" max="4100" width="28.453125" style="61" customWidth="1"/>
    <col min="4101" max="4101" width="7.453125" style="61" customWidth="1"/>
    <col min="4102" max="4102" width="9.453125" style="61" customWidth="1"/>
    <col min="4103" max="4103" width="7.453125" style="61" customWidth="1"/>
    <col min="4104" max="4355" width="8.90625" style="61"/>
    <col min="4356" max="4356" width="28.453125" style="61" customWidth="1"/>
    <col min="4357" max="4357" width="7.453125" style="61" customWidth="1"/>
    <col min="4358" max="4358" width="9.453125" style="61" customWidth="1"/>
    <col min="4359" max="4359" width="7.453125" style="61" customWidth="1"/>
    <col min="4360" max="4611" width="8.90625" style="61"/>
    <col min="4612" max="4612" width="28.453125" style="61" customWidth="1"/>
    <col min="4613" max="4613" width="7.453125" style="61" customWidth="1"/>
    <col min="4614" max="4614" width="9.453125" style="61" customWidth="1"/>
    <col min="4615" max="4615" width="7.453125" style="61" customWidth="1"/>
    <col min="4616" max="4867" width="8.90625" style="61"/>
    <col min="4868" max="4868" width="28.453125" style="61" customWidth="1"/>
    <col min="4869" max="4869" width="7.453125" style="61" customWidth="1"/>
    <col min="4870" max="4870" width="9.453125" style="61" customWidth="1"/>
    <col min="4871" max="4871" width="7.453125" style="61" customWidth="1"/>
    <col min="4872" max="5123" width="8.90625" style="61"/>
    <col min="5124" max="5124" width="28.453125" style="61" customWidth="1"/>
    <col min="5125" max="5125" width="7.453125" style="61" customWidth="1"/>
    <col min="5126" max="5126" width="9.453125" style="61" customWidth="1"/>
    <col min="5127" max="5127" width="7.453125" style="61" customWidth="1"/>
    <col min="5128" max="5379" width="8.90625" style="61"/>
    <col min="5380" max="5380" width="28.453125" style="61" customWidth="1"/>
    <col min="5381" max="5381" width="7.453125" style="61" customWidth="1"/>
    <col min="5382" max="5382" width="9.453125" style="61" customWidth="1"/>
    <col min="5383" max="5383" width="7.453125" style="61" customWidth="1"/>
    <col min="5384" max="5635" width="8.90625" style="61"/>
    <col min="5636" max="5636" width="28.453125" style="61" customWidth="1"/>
    <col min="5637" max="5637" width="7.453125" style="61" customWidth="1"/>
    <col min="5638" max="5638" width="9.453125" style="61" customWidth="1"/>
    <col min="5639" max="5639" width="7.453125" style="61" customWidth="1"/>
    <col min="5640" max="5891" width="8.90625" style="61"/>
    <col min="5892" max="5892" width="28.453125" style="61" customWidth="1"/>
    <col min="5893" max="5893" width="7.453125" style="61" customWidth="1"/>
    <col min="5894" max="5894" width="9.453125" style="61" customWidth="1"/>
    <col min="5895" max="5895" width="7.453125" style="61" customWidth="1"/>
    <col min="5896" max="6147" width="8.90625" style="61"/>
    <col min="6148" max="6148" width="28.453125" style="61" customWidth="1"/>
    <col min="6149" max="6149" width="7.453125" style="61" customWidth="1"/>
    <col min="6150" max="6150" width="9.453125" style="61" customWidth="1"/>
    <col min="6151" max="6151" width="7.453125" style="61" customWidth="1"/>
    <col min="6152" max="6403" width="8.90625" style="61"/>
    <col min="6404" max="6404" width="28.453125" style="61" customWidth="1"/>
    <col min="6405" max="6405" width="7.453125" style="61" customWidth="1"/>
    <col min="6406" max="6406" width="9.453125" style="61" customWidth="1"/>
    <col min="6407" max="6407" width="7.453125" style="61" customWidth="1"/>
    <col min="6408" max="6659" width="8.90625" style="61"/>
    <col min="6660" max="6660" width="28.453125" style="61" customWidth="1"/>
    <col min="6661" max="6661" width="7.453125" style="61" customWidth="1"/>
    <col min="6662" max="6662" width="9.453125" style="61" customWidth="1"/>
    <col min="6663" max="6663" width="7.453125" style="61" customWidth="1"/>
    <col min="6664" max="6915" width="8.90625" style="61"/>
    <col min="6916" max="6916" width="28.453125" style="61" customWidth="1"/>
    <col min="6917" max="6917" width="7.453125" style="61" customWidth="1"/>
    <col min="6918" max="6918" width="9.453125" style="61" customWidth="1"/>
    <col min="6919" max="6919" width="7.453125" style="61" customWidth="1"/>
    <col min="6920" max="7171" width="8.90625" style="61"/>
    <col min="7172" max="7172" width="28.453125" style="61" customWidth="1"/>
    <col min="7173" max="7173" width="7.453125" style="61" customWidth="1"/>
    <col min="7174" max="7174" width="9.453125" style="61" customWidth="1"/>
    <col min="7175" max="7175" width="7.453125" style="61" customWidth="1"/>
    <col min="7176" max="7427" width="8.90625" style="61"/>
    <col min="7428" max="7428" width="28.453125" style="61" customWidth="1"/>
    <col min="7429" max="7429" width="7.453125" style="61" customWidth="1"/>
    <col min="7430" max="7430" width="9.453125" style="61" customWidth="1"/>
    <col min="7431" max="7431" width="7.453125" style="61" customWidth="1"/>
    <col min="7432" max="7683" width="8.90625" style="61"/>
    <col min="7684" max="7684" width="28.453125" style="61" customWidth="1"/>
    <col min="7685" max="7685" width="7.453125" style="61" customWidth="1"/>
    <col min="7686" max="7686" width="9.453125" style="61" customWidth="1"/>
    <col min="7687" max="7687" width="7.453125" style="61" customWidth="1"/>
    <col min="7688" max="7939" width="8.90625" style="61"/>
    <col min="7940" max="7940" width="28.453125" style="61" customWidth="1"/>
    <col min="7941" max="7941" width="7.453125" style="61" customWidth="1"/>
    <col min="7942" max="7942" width="9.453125" style="61" customWidth="1"/>
    <col min="7943" max="7943" width="7.453125" style="61" customWidth="1"/>
    <col min="7944" max="8195" width="8.90625" style="61"/>
    <col min="8196" max="8196" width="28.453125" style="61" customWidth="1"/>
    <col min="8197" max="8197" width="7.453125" style="61" customWidth="1"/>
    <col min="8198" max="8198" width="9.453125" style="61" customWidth="1"/>
    <col min="8199" max="8199" width="7.453125" style="61" customWidth="1"/>
    <col min="8200" max="8451" width="8.90625" style="61"/>
    <col min="8452" max="8452" width="28.453125" style="61" customWidth="1"/>
    <col min="8453" max="8453" width="7.453125" style="61" customWidth="1"/>
    <col min="8454" max="8454" width="9.453125" style="61" customWidth="1"/>
    <col min="8455" max="8455" width="7.453125" style="61" customWidth="1"/>
    <col min="8456" max="8707" width="8.90625" style="61"/>
    <col min="8708" max="8708" width="28.453125" style="61" customWidth="1"/>
    <col min="8709" max="8709" width="7.453125" style="61" customWidth="1"/>
    <col min="8710" max="8710" width="9.453125" style="61" customWidth="1"/>
    <col min="8711" max="8711" width="7.453125" style="61" customWidth="1"/>
    <col min="8712" max="8963" width="8.90625" style="61"/>
    <col min="8964" max="8964" width="28.453125" style="61" customWidth="1"/>
    <col min="8965" max="8965" width="7.453125" style="61" customWidth="1"/>
    <col min="8966" max="8966" width="9.453125" style="61" customWidth="1"/>
    <col min="8967" max="8967" width="7.453125" style="61" customWidth="1"/>
    <col min="8968" max="9219" width="8.90625" style="61"/>
    <col min="9220" max="9220" width="28.453125" style="61" customWidth="1"/>
    <col min="9221" max="9221" width="7.453125" style="61" customWidth="1"/>
    <col min="9222" max="9222" width="9.453125" style="61" customWidth="1"/>
    <col min="9223" max="9223" width="7.453125" style="61" customWidth="1"/>
    <col min="9224" max="9475" width="8.90625" style="61"/>
    <col min="9476" max="9476" width="28.453125" style="61" customWidth="1"/>
    <col min="9477" max="9477" width="7.453125" style="61" customWidth="1"/>
    <col min="9478" max="9478" width="9.453125" style="61" customWidth="1"/>
    <col min="9479" max="9479" width="7.453125" style="61" customWidth="1"/>
    <col min="9480" max="9731" width="8.90625" style="61"/>
    <col min="9732" max="9732" width="28.453125" style="61" customWidth="1"/>
    <col min="9733" max="9733" width="7.453125" style="61" customWidth="1"/>
    <col min="9734" max="9734" width="9.453125" style="61" customWidth="1"/>
    <col min="9735" max="9735" width="7.453125" style="61" customWidth="1"/>
    <col min="9736" max="9987" width="8.90625" style="61"/>
    <col min="9988" max="9988" width="28.453125" style="61" customWidth="1"/>
    <col min="9989" max="9989" width="7.453125" style="61" customWidth="1"/>
    <col min="9990" max="9990" width="9.453125" style="61" customWidth="1"/>
    <col min="9991" max="9991" width="7.453125" style="61" customWidth="1"/>
    <col min="9992" max="10243" width="8.90625" style="61"/>
    <col min="10244" max="10244" width="28.453125" style="61" customWidth="1"/>
    <col min="10245" max="10245" width="7.453125" style="61" customWidth="1"/>
    <col min="10246" max="10246" width="9.453125" style="61" customWidth="1"/>
    <col min="10247" max="10247" width="7.453125" style="61" customWidth="1"/>
    <col min="10248" max="10499" width="8.90625" style="61"/>
    <col min="10500" max="10500" width="28.453125" style="61" customWidth="1"/>
    <col min="10501" max="10501" width="7.453125" style="61" customWidth="1"/>
    <col min="10502" max="10502" width="9.453125" style="61" customWidth="1"/>
    <col min="10503" max="10503" width="7.453125" style="61" customWidth="1"/>
    <col min="10504" max="10755" width="8.90625" style="61"/>
    <col min="10756" max="10756" width="28.453125" style="61" customWidth="1"/>
    <col min="10757" max="10757" width="7.453125" style="61" customWidth="1"/>
    <col min="10758" max="10758" width="9.453125" style="61" customWidth="1"/>
    <col min="10759" max="10759" width="7.453125" style="61" customWidth="1"/>
    <col min="10760" max="11011" width="8.90625" style="61"/>
    <col min="11012" max="11012" width="28.453125" style="61" customWidth="1"/>
    <col min="11013" max="11013" width="7.453125" style="61" customWidth="1"/>
    <col min="11014" max="11014" width="9.453125" style="61" customWidth="1"/>
    <col min="11015" max="11015" width="7.453125" style="61" customWidth="1"/>
    <col min="11016" max="11267" width="8.90625" style="61"/>
    <col min="11268" max="11268" width="28.453125" style="61" customWidth="1"/>
    <col min="11269" max="11269" width="7.453125" style="61" customWidth="1"/>
    <col min="11270" max="11270" width="9.453125" style="61" customWidth="1"/>
    <col min="11271" max="11271" width="7.453125" style="61" customWidth="1"/>
    <col min="11272" max="11523" width="8.90625" style="61"/>
    <col min="11524" max="11524" width="28.453125" style="61" customWidth="1"/>
    <col min="11525" max="11525" width="7.453125" style="61" customWidth="1"/>
    <col min="11526" max="11526" width="9.453125" style="61" customWidth="1"/>
    <col min="11527" max="11527" width="7.453125" style="61" customWidth="1"/>
    <col min="11528" max="11779" width="8.90625" style="61"/>
    <col min="11780" max="11780" width="28.453125" style="61" customWidth="1"/>
    <col min="11781" max="11781" width="7.453125" style="61" customWidth="1"/>
    <col min="11782" max="11782" width="9.453125" style="61" customWidth="1"/>
    <col min="11783" max="11783" width="7.453125" style="61" customWidth="1"/>
    <col min="11784" max="12035" width="8.90625" style="61"/>
    <col min="12036" max="12036" width="28.453125" style="61" customWidth="1"/>
    <col min="12037" max="12037" width="7.453125" style="61" customWidth="1"/>
    <col min="12038" max="12038" width="9.453125" style="61" customWidth="1"/>
    <col min="12039" max="12039" width="7.453125" style="61" customWidth="1"/>
    <col min="12040" max="12291" width="8.90625" style="61"/>
    <col min="12292" max="12292" width="28.453125" style="61" customWidth="1"/>
    <col min="12293" max="12293" width="7.453125" style="61" customWidth="1"/>
    <col min="12294" max="12294" width="9.453125" style="61" customWidth="1"/>
    <col min="12295" max="12295" width="7.453125" style="61" customWidth="1"/>
    <col min="12296" max="12547" width="8.90625" style="61"/>
    <col min="12548" max="12548" width="28.453125" style="61" customWidth="1"/>
    <col min="12549" max="12549" width="7.453125" style="61" customWidth="1"/>
    <col min="12550" max="12550" width="9.453125" style="61" customWidth="1"/>
    <col min="12551" max="12551" width="7.453125" style="61" customWidth="1"/>
    <col min="12552" max="12803" width="8.90625" style="61"/>
    <col min="12804" max="12804" width="28.453125" style="61" customWidth="1"/>
    <col min="12805" max="12805" width="7.453125" style="61" customWidth="1"/>
    <col min="12806" max="12806" width="9.453125" style="61" customWidth="1"/>
    <col min="12807" max="12807" width="7.453125" style="61" customWidth="1"/>
    <col min="12808" max="13059" width="8.90625" style="61"/>
    <col min="13060" max="13060" width="28.453125" style="61" customWidth="1"/>
    <col min="13061" max="13061" width="7.453125" style="61" customWidth="1"/>
    <col min="13062" max="13062" width="9.453125" style="61" customWidth="1"/>
    <col min="13063" max="13063" width="7.453125" style="61" customWidth="1"/>
    <col min="13064" max="13315" width="8.90625" style="61"/>
    <col min="13316" max="13316" width="28.453125" style="61" customWidth="1"/>
    <col min="13317" max="13317" width="7.453125" style="61" customWidth="1"/>
    <col min="13318" max="13318" width="9.453125" style="61" customWidth="1"/>
    <col min="13319" max="13319" width="7.453125" style="61" customWidth="1"/>
    <col min="13320" max="13571" width="8.90625" style="61"/>
    <col min="13572" max="13572" width="28.453125" style="61" customWidth="1"/>
    <col min="13573" max="13573" width="7.453125" style="61" customWidth="1"/>
    <col min="13574" max="13574" width="9.453125" style="61" customWidth="1"/>
    <col min="13575" max="13575" width="7.453125" style="61" customWidth="1"/>
    <col min="13576" max="13827" width="8.90625" style="61"/>
    <col min="13828" max="13828" width="28.453125" style="61" customWidth="1"/>
    <col min="13829" max="13829" width="7.453125" style="61" customWidth="1"/>
    <col min="13830" max="13830" width="9.453125" style="61" customWidth="1"/>
    <col min="13831" max="13831" width="7.453125" style="61" customWidth="1"/>
    <col min="13832" max="14083" width="8.90625" style="61"/>
    <col min="14084" max="14084" width="28.453125" style="61" customWidth="1"/>
    <col min="14085" max="14085" width="7.453125" style="61" customWidth="1"/>
    <col min="14086" max="14086" width="9.453125" style="61" customWidth="1"/>
    <col min="14087" max="14087" width="7.453125" style="61" customWidth="1"/>
    <col min="14088" max="14339" width="8.90625" style="61"/>
    <col min="14340" max="14340" width="28.453125" style="61" customWidth="1"/>
    <col min="14341" max="14341" width="7.453125" style="61" customWidth="1"/>
    <col min="14342" max="14342" width="9.453125" style="61" customWidth="1"/>
    <col min="14343" max="14343" width="7.453125" style="61" customWidth="1"/>
    <col min="14344" max="14595" width="8.90625" style="61"/>
    <col min="14596" max="14596" width="28.453125" style="61" customWidth="1"/>
    <col min="14597" max="14597" width="7.453125" style="61" customWidth="1"/>
    <col min="14598" max="14598" width="9.453125" style="61" customWidth="1"/>
    <col min="14599" max="14599" width="7.453125" style="61" customWidth="1"/>
    <col min="14600" max="14851" width="8.90625" style="61"/>
    <col min="14852" max="14852" width="28.453125" style="61" customWidth="1"/>
    <col min="14853" max="14853" width="7.453125" style="61" customWidth="1"/>
    <col min="14854" max="14854" width="9.453125" style="61" customWidth="1"/>
    <col min="14855" max="14855" width="7.453125" style="61" customWidth="1"/>
    <col min="14856" max="15107" width="8.90625" style="61"/>
    <col min="15108" max="15108" width="28.453125" style="61" customWidth="1"/>
    <col min="15109" max="15109" width="7.453125" style="61" customWidth="1"/>
    <col min="15110" max="15110" width="9.453125" style="61" customWidth="1"/>
    <col min="15111" max="15111" width="7.453125" style="61" customWidth="1"/>
    <col min="15112" max="15363" width="8.90625" style="61"/>
    <col min="15364" max="15364" width="28.453125" style="61" customWidth="1"/>
    <col min="15365" max="15365" width="7.453125" style="61" customWidth="1"/>
    <col min="15366" max="15366" width="9.453125" style="61" customWidth="1"/>
    <col min="15367" max="15367" width="7.453125" style="61" customWidth="1"/>
    <col min="15368" max="15619" width="8.90625" style="61"/>
    <col min="15620" max="15620" width="28.453125" style="61" customWidth="1"/>
    <col min="15621" max="15621" width="7.453125" style="61" customWidth="1"/>
    <col min="15622" max="15622" width="9.453125" style="61" customWidth="1"/>
    <col min="15623" max="15623" width="7.453125" style="61" customWidth="1"/>
    <col min="15624" max="15875" width="8.90625" style="61"/>
    <col min="15876" max="15876" width="28.453125" style="61" customWidth="1"/>
    <col min="15877" max="15877" width="7.453125" style="61" customWidth="1"/>
    <col min="15878" max="15878" width="9.453125" style="61" customWidth="1"/>
    <col min="15879" max="15879" width="7.453125" style="61" customWidth="1"/>
    <col min="15880" max="16131" width="8.90625" style="61"/>
    <col min="16132" max="16132" width="28.453125" style="61" customWidth="1"/>
    <col min="16133" max="16133" width="7.453125" style="61" customWidth="1"/>
    <col min="16134" max="16134" width="9.453125" style="61" customWidth="1"/>
    <col min="16135" max="16135" width="7.453125" style="61" customWidth="1"/>
    <col min="16136" max="16384" width="8.90625" style="61"/>
  </cols>
  <sheetData>
    <row r="1" spans="1:7" ht="16.5" customHeight="1" x14ac:dyDescent="0.2">
      <c r="A1" s="61" t="s">
        <v>547</v>
      </c>
    </row>
    <row r="2" spans="1:7" ht="16.5" customHeight="1" x14ac:dyDescent="0.2">
      <c r="E2" s="383" t="s">
        <v>89</v>
      </c>
      <c r="F2" s="384">
        <f>総括表!H4</f>
        <v>0</v>
      </c>
      <c r="G2" s="384"/>
    </row>
    <row r="3" spans="1:7" ht="16.5" customHeight="1" x14ac:dyDescent="0.2"/>
    <row r="4" spans="1:7" ht="16.5" customHeight="1" x14ac:dyDescent="0.2">
      <c r="A4" t="s">
        <v>548</v>
      </c>
      <c r="B4"/>
      <c r="C4"/>
      <c r="D4"/>
      <c r="E4"/>
      <c r="F4"/>
      <c r="G4"/>
    </row>
    <row r="5" spans="1:7" ht="16.5" customHeight="1" x14ac:dyDescent="0.2">
      <c r="A5"/>
      <c r="B5"/>
      <c r="C5"/>
      <c r="D5"/>
      <c r="E5"/>
      <c r="F5"/>
      <c r="G5" s="281" t="s">
        <v>549</v>
      </c>
    </row>
    <row r="6" spans="1:7" ht="16.5" customHeight="1" x14ac:dyDescent="0.2">
      <c r="A6" s="385" t="s">
        <v>550</v>
      </c>
      <c r="B6" s="821" t="s">
        <v>551</v>
      </c>
      <c r="C6" s="822"/>
      <c r="D6" s="823"/>
      <c r="E6" s="824" t="s">
        <v>552</v>
      </c>
      <c r="F6" s="825"/>
      <c r="G6" s="826"/>
    </row>
    <row r="7" spans="1:7" ht="16.5" customHeight="1" x14ac:dyDescent="0.2">
      <c r="A7" s="279" t="s">
        <v>553</v>
      </c>
      <c r="B7" s="827" t="s">
        <v>554</v>
      </c>
      <c r="C7" s="828"/>
      <c r="D7" s="829"/>
      <c r="E7" s="827" t="s">
        <v>555</v>
      </c>
      <c r="F7" s="828"/>
      <c r="G7" s="829"/>
    </row>
    <row r="8" spans="1:7" ht="16.5" customHeight="1" x14ac:dyDescent="0.2">
      <c r="A8" s="282" t="s">
        <v>556</v>
      </c>
      <c r="B8" s="830" t="s">
        <v>557</v>
      </c>
      <c r="C8" s="831"/>
      <c r="D8" s="832"/>
      <c r="E8" s="830" t="s">
        <v>558</v>
      </c>
      <c r="F8" s="831"/>
      <c r="G8" s="832"/>
    </row>
    <row r="9" spans="1:7" ht="16.5" customHeight="1" x14ac:dyDescent="0.2">
      <c r="A9" s="386"/>
      <c r="B9" s="833"/>
      <c r="C9" s="834"/>
      <c r="D9" s="835"/>
      <c r="E9" s="833"/>
      <c r="F9" s="834"/>
      <c r="G9" s="835"/>
    </row>
    <row r="10" spans="1:7" ht="16.5" customHeight="1" thickBot="1" x14ac:dyDescent="0.25">
      <c r="A10" s="283"/>
      <c r="B10" s="836"/>
      <c r="C10" s="837"/>
      <c r="D10" s="838"/>
      <c r="E10" s="839"/>
      <c r="F10" s="840"/>
      <c r="G10" s="841"/>
    </row>
    <row r="11" spans="1:7" ht="16.5" customHeight="1" thickTop="1" thickBot="1" x14ac:dyDescent="0.25">
      <c r="A11" s="387"/>
      <c r="B11" s="842"/>
      <c r="C11" s="843"/>
      <c r="D11" s="844"/>
      <c r="E11" s="845">
        <f>SUM(E9:G10)</f>
        <v>0</v>
      </c>
      <c r="F11" s="846"/>
      <c r="G11" s="847"/>
    </row>
    <row r="12" spans="1:7" ht="16.5" customHeight="1" thickTop="1" x14ac:dyDescent="0.2">
      <c r="A12"/>
      <c r="B12"/>
      <c r="C12"/>
      <c r="D12"/>
      <c r="E12"/>
      <c r="F12"/>
      <c r="G12" s="281" t="s">
        <v>559</v>
      </c>
    </row>
    <row r="13" spans="1:7" ht="16.5" customHeight="1" x14ac:dyDescent="0.2">
      <c r="A13" t="s">
        <v>560</v>
      </c>
      <c r="B13"/>
      <c r="C13"/>
      <c r="D13"/>
      <c r="E13"/>
      <c r="F13"/>
      <c r="G13"/>
    </row>
    <row r="14" spans="1:7" ht="16.5" customHeight="1" x14ac:dyDescent="0.2">
      <c r="A14"/>
      <c r="B14"/>
      <c r="C14"/>
      <c r="D14"/>
      <c r="E14"/>
      <c r="F14"/>
      <c r="G14" s="281" t="s">
        <v>549</v>
      </c>
    </row>
    <row r="15" spans="1:7" ht="16.5" customHeight="1" x14ac:dyDescent="0.2">
      <c r="A15" s="385" t="s">
        <v>550</v>
      </c>
      <c r="B15" s="821" t="s">
        <v>551</v>
      </c>
      <c r="C15" s="822"/>
      <c r="D15" s="823"/>
      <c r="E15" s="824" t="s">
        <v>552</v>
      </c>
      <c r="F15" s="825"/>
      <c r="G15" s="826"/>
    </row>
    <row r="16" spans="1:7" ht="16.5" customHeight="1" x14ac:dyDescent="0.2">
      <c r="A16" s="279" t="s">
        <v>553</v>
      </c>
      <c r="B16" s="827" t="s">
        <v>554</v>
      </c>
      <c r="C16" s="828"/>
      <c r="D16" s="829"/>
      <c r="E16" s="827" t="s">
        <v>561</v>
      </c>
      <c r="F16" s="828"/>
      <c r="G16" s="829"/>
    </row>
    <row r="17" spans="1:7" ht="16.5" customHeight="1" x14ac:dyDescent="0.2">
      <c r="A17" s="282" t="s">
        <v>556</v>
      </c>
      <c r="B17" s="830" t="s">
        <v>562</v>
      </c>
      <c r="C17" s="831"/>
      <c r="D17" s="832"/>
      <c r="E17" s="830" t="s">
        <v>563</v>
      </c>
      <c r="F17" s="831"/>
      <c r="G17" s="832"/>
    </row>
    <row r="18" spans="1:7" ht="16.5" customHeight="1" x14ac:dyDescent="0.2">
      <c r="A18" s="386"/>
      <c r="B18" s="833"/>
      <c r="C18" s="834"/>
      <c r="D18" s="835"/>
      <c r="E18" s="833"/>
      <c r="F18" s="834"/>
      <c r="G18" s="835"/>
    </row>
    <row r="19" spans="1:7" ht="16.5" customHeight="1" thickBot="1" x14ac:dyDescent="0.25">
      <c r="A19" s="283"/>
      <c r="B19" s="836"/>
      <c r="C19" s="837"/>
      <c r="D19" s="838"/>
      <c r="E19" s="839"/>
      <c r="F19" s="840"/>
      <c r="G19" s="841"/>
    </row>
    <row r="20" spans="1:7" ht="16.5" customHeight="1" thickTop="1" thickBot="1" x14ac:dyDescent="0.25">
      <c r="A20" s="387"/>
      <c r="B20" s="842"/>
      <c r="C20" s="843"/>
      <c r="D20" s="844"/>
      <c r="E20" s="845">
        <f>SUM(E18:G19)</f>
        <v>0</v>
      </c>
      <c r="F20" s="846"/>
      <c r="G20" s="847"/>
    </row>
    <row r="21" spans="1:7" ht="16.5" customHeight="1" thickTop="1" x14ac:dyDescent="0.2">
      <c r="A21"/>
      <c r="B21"/>
      <c r="C21"/>
      <c r="D21"/>
      <c r="E21"/>
      <c r="F21"/>
      <c r="G21" s="281" t="s">
        <v>564</v>
      </c>
    </row>
    <row r="25" spans="1:7" ht="16.5" customHeight="1" x14ac:dyDescent="0.2"/>
    <row r="26" spans="1:7" ht="16.5" customHeight="1" x14ac:dyDescent="0.2">
      <c r="A26" s="272"/>
      <c r="B26" s="272"/>
      <c r="C26" s="272"/>
      <c r="D26" s="272"/>
      <c r="E26" s="272"/>
      <c r="F26" s="272"/>
      <c r="G26" s="272"/>
    </row>
    <row r="27" spans="1:7" ht="16.5" customHeight="1" x14ac:dyDescent="0.2">
      <c r="A27" s="272"/>
      <c r="B27" s="272"/>
      <c r="C27" s="272"/>
      <c r="D27" s="272"/>
      <c r="E27" s="272"/>
      <c r="F27" s="272"/>
      <c r="G27" s="272"/>
    </row>
    <row r="28" spans="1:7" ht="16.5" customHeight="1" x14ac:dyDescent="0.2">
      <c r="A28" s="272"/>
      <c r="B28" s="272"/>
      <c r="C28" s="272"/>
      <c r="D28" s="272"/>
      <c r="E28" s="272"/>
      <c r="F28" s="272"/>
      <c r="G28" s="272"/>
    </row>
    <row r="29" spans="1:7" ht="16.5" customHeight="1" x14ac:dyDescent="0.2">
      <c r="A29" s="272"/>
      <c r="B29" s="272"/>
      <c r="C29" s="272"/>
      <c r="D29" s="272"/>
      <c r="E29" s="272"/>
      <c r="F29" s="272"/>
      <c r="G29" s="272"/>
    </row>
    <row r="30" spans="1:7" ht="16.5" customHeight="1" x14ac:dyDescent="0.2">
      <c r="A30" s="272"/>
      <c r="B30" s="272"/>
      <c r="C30" s="272"/>
      <c r="D30" s="272"/>
      <c r="E30" s="272"/>
      <c r="F30" s="272"/>
      <c r="G30" s="272"/>
    </row>
    <row r="31" spans="1:7" ht="16.5" customHeight="1" x14ac:dyDescent="0.2">
      <c r="B31" s="272"/>
      <c r="C31" s="272"/>
      <c r="D31" s="272"/>
      <c r="E31" s="272"/>
      <c r="F31" s="272"/>
      <c r="G31" s="272"/>
    </row>
    <row r="32" spans="1:7" ht="16.5" customHeight="1" x14ac:dyDescent="0.2">
      <c r="B32" s="272"/>
      <c r="C32" s="272"/>
      <c r="D32" s="272"/>
      <c r="E32" s="272"/>
      <c r="F32" s="272"/>
      <c r="G32" s="272"/>
    </row>
    <row r="33" spans="1:7" ht="16.5" customHeight="1" x14ac:dyDescent="0.2">
      <c r="B33" s="272"/>
      <c r="C33" s="272"/>
      <c r="D33" s="272"/>
      <c r="E33" s="272"/>
      <c r="F33" s="272"/>
      <c r="G33" s="272"/>
    </row>
    <row r="34" spans="1:7" ht="16.5" customHeight="1" x14ac:dyDescent="0.2">
      <c r="A34" s="272"/>
      <c r="B34" s="272"/>
      <c r="C34" s="272"/>
      <c r="D34" s="272"/>
      <c r="E34" s="272"/>
      <c r="F34" s="272"/>
      <c r="G34" s="272"/>
    </row>
    <row r="35" spans="1:7" ht="16.5" customHeight="1" x14ac:dyDescent="0.2">
      <c r="A35" s="272"/>
      <c r="B35" s="272"/>
      <c r="C35" s="272"/>
      <c r="D35" s="272"/>
      <c r="E35" s="272"/>
      <c r="F35" s="272"/>
      <c r="G35" s="272"/>
    </row>
    <row r="36" spans="1:7" ht="16.5" customHeight="1" x14ac:dyDescent="0.2">
      <c r="A36" s="272"/>
      <c r="B36" s="272"/>
      <c r="C36" s="272"/>
      <c r="D36" s="272"/>
      <c r="E36" s="272"/>
      <c r="F36" s="272"/>
      <c r="G36" s="272"/>
    </row>
    <row r="37" spans="1:7" ht="16.5" customHeight="1" x14ac:dyDescent="0.2">
      <c r="A37" s="272"/>
      <c r="B37" s="272"/>
      <c r="C37" s="272"/>
      <c r="D37" s="272"/>
      <c r="E37" s="272"/>
      <c r="F37" s="272"/>
      <c r="G37" s="272"/>
    </row>
    <row r="38" spans="1:7" ht="16.5" customHeight="1" x14ac:dyDescent="0.2">
      <c r="A38" s="272"/>
      <c r="B38" s="272"/>
      <c r="C38" s="272"/>
      <c r="D38" s="272"/>
      <c r="E38" s="272"/>
      <c r="F38" s="272"/>
      <c r="G38" s="272"/>
    </row>
    <row r="39" spans="1:7" ht="16.5" customHeight="1" x14ac:dyDescent="0.2">
      <c r="A39" s="272"/>
      <c r="B39" s="272"/>
      <c r="C39" s="272"/>
      <c r="D39" s="272"/>
      <c r="E39" s="272"/>
      <c r="F39" s="272"/>
      <c r="G39" s="272"/>
    </row>
    <row r="40" spans="1:7" ht="16.5" customHeight="1" x14ac:dyDescent="0.2">
      <c r="A40" s="273"/>
      <c r="B40" s="273"/>
      <c r="C40" s="273"/>
      <c r="D40" s="273"/>
      <c r="E40" s="273"/>
      <c r="F40" s="273"/>
      <c r="G40" s="273"/>
    </row>
    <row r="41" spans="1:7" ht="16.5" customHeight="1" x14ac:dyDescent="0.2">
      <c r="A41" s="272"/>
      <c r="B41" s="272"/>
      <c r="C41" s="272"/>
      <c r="D41" s="272"/>
      <c r="E41" s="272"/>
      <c r="F41" s="272"/>
      <c r="G41" s="272"/>
    </row>
    <row r="42" spans="1:7" ht="16.5" customHeight="1" x14ac:dyDescent="0.2">
      <c r="A42" s="272"/>
      <c r="B42" s="272"/>
      <c r="C42" s="272"/>
      <c r="D42" s="272"/>
      <c r="E42" s="272"/>
      <c r="F42" s="272"/>
      <c r="G42" s="272"/>
    </row>
    <row r="43" spans="1:7" ht="16.5" customHeight="1" x14ac:dyDescent="0.2"/>
    <row r="44" spans="1:7" ht="16.5" customHeight="1" x14ac:dyDescent="0.2"/>
    <row r="45" spans="1:7" ht="16.5" customHeight="1" x14ac:dyDescent="0.2"/>
    <row r="46" spans="1:7" ht="16.5" customHeight="1" x14ac:dyDescent="0.2"/>
    <row r="47" spans="1:7" ht="16.5" customHeight="1" x14ac:dyDescent="0.2"/>
    <row r="48" spans="1:7" ht="16.5" customHeight="1" x14ac:dyDescent="0.2"/>
    <row r="49" spans="1:7" ht="16.5" customHeight="1" x14ac:dyDescent="0.2">
      <c r="A49" s="272"/>
      <c r="B49" s="272"/>
      <c r="C49" s="272"/>
      <c r="D49" s="272"/>
      <c r="E49" s="272"/>
      <c r="F49" s="272"/>
      <c r="G49" s="272"/>
    </row>
    <row r="50" spans="1:7" ht="16.5" customHeight="1" x14ac:dyDescent="0.2"/>
    <row r="51" spans="1:7" ht="16.5" customHeight="1" x14ac:dyDescent="0.2"/>
    <row r="52" spans="1:7" ht="16.5" customHeight="1" x14ac:dyDescent="0.2"/>
    <row r="53" spans="1:7" ht="16.5" customHeight="1" x14ac:dyDescent="0.2">
      <c r="A53" s="272"/>
      <c r="B53" s="272"/>
      <c r="C53" s="272"/>
      <c r="D53" s="272"/>
      <c r="E53" s="272"/>
      <c r="F53" s="272"/>
      <c r="G53" s="272"/>
    </row>
    <row r="54" spans="1:7" ht="16.5" customHeight="1" x14ac:dyDescent="0.2"/>
  </sheetData>
  <mergeCells count="24">
    <mergeCell ref="B18:D18"/>
    <mergeCell ref="E18:G18"/>
    <mergeCell ref="B19:D19"/>
    <mergeCell ref="E19:G19"/>
    <mergeCell ref="B20:D20"/>
    <mergeCell ref="E20:G20"/>
    <mergeCell ref="B15:D15"/>
    <mergeCell ref="E15:G15"/>
    <mergeCell ref="B16:D16"/>
    <mergeCell ref="E16:G16"/>
    <mergeCell ref="B17:D17"/>
    <mergeCell ref="E17:G17"/>
    <mergeCell ref="B9:D9"/>
    <mergeCell ref="E9:G9"/>
    <mergeCell ref="B10:D10"/>
    <mergeCell ref="E10:G10"/>
    <mergeCell ref="B11:D11"/>
    <mergeCell ref="E11:G11"/>
    <mergeCell ref="B6:D6"/>
    <mergeCell ref="E6:G6"/>
    <mergeCell ref="B7:D7"/>
    <mergeCell ref="E7:G7"/>
    <mergeCell ref="B8:D8"/>
    <mergeCell ref="E8:G8"/>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EC387-3ECD-467F-9801-8B3566ED5419}">
  <ds:schemaRefs>
    <ds:schemaRef ds:uri="http://schemas.microsoft.com/sharepoint/v3/contenttype/forms"/>
  </ds:schemaRefs>
</ds:datastoreItem>
</file>

<file path=customXml/itemProps2.xml><?xml version="1.0" encoding="utf-8"?>
<ds:datastoreItem xmlns:ds="http://schemas.openxmlformats.org/officeDocument/2006/customXml" ds:itemID="{F19A357F-5C83-4804-9854-01718C5CA16D}">
  <ds:schemaRef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terms/"/>
    <ds:schemaRef ds:uri="a4e28f63-7028-4a93-8047-9653a98e0e88"/>
    <ds:schemaRef ds:uri="http://www.w3.org/XML/1998/namespace"/>
    <ds:schemaRef ds:uri="fd32c9f7-8932-4d07-b49b-91c8a1e26893"/>
    <ds:schemaRef ds:uri="http://purl.org/dc/elements/1.1/"/>
  </ds:schemaRefs>
</ds:datastoreItem>
</file>

<file path=customXml/itemProps3.xml><?xml version="1.0" encoding="utf-8"?>
<ds:datastoreItem xmlns:ds="http://schemas.openxmlformats.org/officeDocument/2006/customXml" ds:itemID="{E614D02F-6891-416B-BDC8-A7CE3E2EC7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11</vt:i4>
      </vt:variant>
    </vt:vector>
  </HeadingPairs>
  <TitlesOfParts>
    <vt:vector size="45" baseType="lpstr">
      <vt:lpstr>総括表</vt:lpstr>
      <vt:lpstr>財政力附表</vt:lpstr>
      <vt:lpstr>道路橋りょう費</vt:lpstr>
      <vt:lpstr>河川費</vt:lpstr>
      <vt:lpstr>港湾費（港湾）</vt:lpstr>
      <vt:lpstr>港湾費（漁港）</vt:lpstr>
      <vt:lpstr>高等学校費</vt:lpstr>
      <vt:lpstr>衛生費</vt:lpstr>
      <vt:lpstr>附表</vt:lpstr>
      <vt:lpstr>注</vt:lpstr>
      <vt:lpstr>こども子育て費</vt:lpstr>
      <vt:lpstr>高齢者保健福祉費</vt:lpstr>
      <vt:lpstr>農業行政費(1)</vt:lpstr>
      <vt:lpstr>農業行政費(2)</vt:lpstr>
      <vt:lpstr>林野行政費</vt:lpstr>
      <vt:lpstr>地域振興費・その１ </vt:lpstr>
      <vt:lpstr>地域振興費・その２ </vt:lpstr>
      <vt:lpstr>地域振興費・その３</vt:lpstr>
      <vt:lpstr>附表１（財政力補正係数）</vt:lpstr>
      <vt:lpstr>附表２（新幹線割増） </vt:lpstr>
      <vt:lpstr>附表３（財政力係数）</vt:lpstr>
      <vt:lpstr>附表４（財政力指数）</vt:lpstr>
      <vt:lpstr>標準財政規模</vt:lpstr>
      <vt:lpstr>災害復旧費</vt:lpstr>
      <vt:lpstr>補正（10以前）</vt:lpstr>
      <vt:lpstr>補正（11以降）</vt:lpstr>
      <vt:lpstr>減収補填債</vt:lpstr>
      <vt:lpstr>臨時財政特例</vt:lpstr>
      <vt:lpstr>財源対策債</vt:lpstr>
      <vt:lpstr>減税補填債</vt:lpstr>
      <vt:lpstr>臨時財政対策</vt:lpstr>
      <vt:lpstr>緊防債</vt:lpstr>
      <vt:lpstr>国土強靭化</vt:lpstr>
      <vt:lpstr>その他公債費</vt:lpstr>
      <vt:lpstr>こども子育て費!Print_Area</vt:lpstr>
      <vt:lpstr>衛生費!Print_Area</vt:lpstr>
      <vt:lpstr>河川費!Print_Area</vt:lpstr>
      <vt:lpstr>災害復旧費!Print_Area</vt:lpstr>
      <vt:lpstr>'地域振興費・その１ '!Print_Area</vt:lpstr>
      <vt:lpstr>'地域振興費・その２ '!Print_Area</vt:lpstr>
      <vt:lpstr>地域振興費・その３!Print_Area</vt:lpstr>
      <vt:lpstr>道路橋りょう費!Print_Area</vt:lpstr>
      <vt:lpstr>'附表３（財政力係数）'!Print_Area</vt:lpstr>
      <vt:lpstr>林野行政費!Print_Area</vt:lpstr>
      <vt:lpstr>臨時財政対策!Print_Area</vt:lpstr>
    </vt:vector>
  </TitlesOfParts>
  <Manager/>
  <Company>武井</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武井　康典</dc:creator>
  <cp:keywords/>
  <dc:description/>
  <cp:lastModifiedBy>竹内 景一郎(TAKEUCHI Keiichiro)</cp:lastModifiedBy>
  <cp:revision/>
  <cp:lastPrinted>2025-02-25T07:18:12Z</cp:lastPrinted>
  <dcterms:created xsi:type="dcterms:W3CDTF">2006-04-22T12:59:30Z</dcterms:created>
  <dcterms:modified xsi:type="dcterms:W3CDTF">2025-12-11T02:53:05Z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